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Genera-PRReports/Shared Documents/Informes/Heat Rates/Quarterly/FY 24-25/"/>
    </mc:Choice>
  </mc:AlternateContent>
  <xr:revisionPtr revIDLastSave="2795" documentId="11_CF634274626BF535B88FD07E6DB386DE2C73F518" xr6:coauthVersionLast="47" xr6:coauthVersionMax="47" xr10:uidLastSave="{ADD52C9F-832B-4FF5-8805-A8C2C051DE8A}"/>
  <bookViews>
    <workbookView xWindow="-110" yWindow="-110" windowWidth="19420" windowHeight="11500" firstSheet="9" activeTab="9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9" l="1"/>
  <c r="F41" i="9"/>
  <c r="E41" i="9"/>
  <c r="C41" i="9"/>
  <c r="G27" i="9"/>
  <c r="F27" i="9"/>
  <c r="E27" i="9"/>
  <c r="C27" i="9"/>
  <c r="G13" i="9"/>
  <c r="F13" i="9"/>
  <c r="E13" i="9"/>
  <c r="C13" i="9"/>
  <c r="G28" i="11"/>
  <c r="F28" i="11"/>
  <c r="E28" i="11"/>
  <c r="C28" i="11"/>
  <c r="I33" i="11"/>
  <c r="H33" i="11"/>
  <c r="E33" i="11"/>
  <c r="D46" i="12"/>
  <c r="C46" i="12"/>
  <c r="B46" i="12"/>
  <c r="D45" i="12"/>
  <c r="C45" i="12"/>
  <c r="B45" i="12"/>
  <c r="D44" i="12"/>
  <c r="C44" i="12"/>
  <c r="B44" i="12"/>
  <c r="D43" i="12"/>
  <c r="C43" i="12"/>
  <c r="B43" i="12"/>
  <c r="D42" i="12"/>
  <c r="C42" i="12"/>
  <c r="B42" i="12"/>
  <c r="D40" i="12"/>
  <c r="C40" i="12"/>
  <c r="B40" i="12"/>
  <c r="D39" i="12"/>
  <c r="F39" i="12" s="1"/>
  <c r="C39" i="12"/>
  <c r="E39" i="12" s="1"/>
  <c r="B39" i="12"/>
  <c r="D38" i="12"/>
  <c r="C38" i="12"/>
  <c r="B38" i="12"/>
  <c r="D36" i="12"/>
  <c r="C36" i="12"/>
  <c r="B36" i="12"/>
  <c r="D35" i="12"/>
  <c r="C35" i="12"/>
  <c r="B35" i="12"/>
  <c r="D30" i="12"/>
  <c r="C30" i="12"/>
  <c r="B30" i="12"/>
  <c r="D29" i="12"/>
  <c r="C29" i="12"/>
  <c r="B29" i="12"/>
  <c r="D28" i="12"/>
  <c r="C28" i="12"/>
  <c r="B28" i="12"/>
  <c r="D27" i="12"/>
  <c r="C27" i="12"/>
  <c r="B27" i="12"/>
  <c r="D26" i="12"/>
  <c r="C26" i="12"/>
  <c r="B26" i="12"/>
  <c r="D24" i="12"/>
  <c r="C24" i="12"/>
  <c r="B24" i="12"/>
  <c r="D23" i="12"/>
  <c r="C23" i="12"/>
  <c r="B23" i="12"/>
  <c r="D22" i="12"/>
  <c r="C22" i="12"/>
  <c r="B22" i="12"/>
  <c r="D20" i="12"/>
  <c r="C20" i="12"/>
  <c r="B20" i="12"/>
  <c r="D19" i="12"/>
  <c r="C19" i="12"/>
  <c r="B19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8" i="12"/>
  <c r="C8" i="12"/>
  <c r="B8" i="12"/>
  <c r="D7" i="12"/>
  <c r="C7" i="12"/>
  <c r="B7" i="12"/>
  <c r="D6" i="12"/>
  <c r="C6" i="12"/>
  <c r="B6" i="12"/>
  <c r="D4" i="12"/>
  <c r="C4" i="12"/>
  <c r="B4" i="12"/>
  <c r="D3" i="12"/>
  <c r="C3" i="12"/>
  <c r="B3" i="12"/>
  <c r="I7" i="5"/>
  <c r="H7" i="5"/>
  <c r="I5" i="5"/>
  <c r="H5" i="5"/>
  <c r="I12" i="9"/>
  <c r="H12" i="9"/>
  <c r="I10" i="9"/>
  <c r="H10" i="9"/>
  <c r="I9" i="9"/>
  <c r="H9" i="9"/>
  <c r="I8" i="9"/>
  <c r="H8" i="9"/>
  <c r="F12" i="9"/>
  <c r="G12" i="9" s="1"/>
  <c r="F11" i="9"/>
  <c r="G11" i="9" s="1"/>
  <c r="F10" i="9"/>
  <c r="G10" i="9" s="1"/>
  <c r="F9" i="9"/>
  <c r="G9" i="9" s="1"/>
  <c r="F8" i="9"/>
  <c r="G8" i="9" s="1"/>
  <c r="E12" i="9"/>
  <c r="E10" i="9"/>
  <c r="E9" i="9"/>
  <c r="E8" i="9"/>
  <c r="I3" i="9"/>
  <c r="H3" i="9"/>
  <c r="E3" i="9"/>
  <c r="I22" i="9"/>
  <c r="H22" i="9"/>
  <c r="I17" i="9"/>
  <c r="H17" i="9"/>
  <c r="E22" i="9"/>
  <c r="E17" i="9"/>
  <c r="H36" i="9"/>
  <c r="I36" i="9"/>
  <c r="I31" i="9"/>
  <c r="H31" i="9"/>
  <c r="E36" i="9"/>
  <c r="E31" i="9"/>
  <c r="E30" i="1"/>
  <c r="E31" i="1"/>
  <c r="E32" i="1"/>
  <c r="E29" i="1"/>
  <c r="I15" i="5"/>
  <c r="H15" i="5"/>
  <c r="I13" i="5"/>
  <c r="H13" i="5"/>
  <c r="I21" i="3"/>
  <c r="H21" i="3"/>
  <c r="I19" i="3"/>
  <c r="H19" i="3"/>
  <c r="I5" i="3"/>
  <c r="H5" i="3"/>
  <c r="I11" i="3"/>
  <c r="I13" i="3"/>
  <c r="H11" i="3"/>
  <c r="H13" i="3"/>
  <c r="F25" i="1"/>
  <c r="G25" i="1"/>
  <c r="G16" i="1"/>
  <c r="F16" i="1"/>
  <c r="E19" i="1"/>
  <c r="E18" i="1"/>
  <c r="E17" i="1"/>
  <c r="E16" i="1"/>
  <c r="I11" i="1"/>
  <c r="H11" i="1"/>
  <c r="I5" i="1"/>
  <c r="H5" i="1"/>
  <c r="E3" i="1"/>
  <c r="E4" i="1"/>
  <c r="F3" i="1"/>
  <c r="G3" i="1"/>
  <c r="E6" i="1"/>
  <c r="E5" i="1"/>
  <c r="C7" i="1"/>
  <c r="C20" i="1"/>
  <c r="I11" i="5"/>
  <c r="H11" i="5"/>
  <c r="I19" i="5"/>
  <c r="H19" i="5"/>
  <c r="E3" i="3"/>
  <c r="E5" i="3"/>
  <c r="C76" i="11"/>
  <c r="C80" i="11"/>
  <c r="C83" i="11"/>
  <c r="C72" i="11"/>
  <c r="C69" i="11"/>
  <c r="C66" i="11"/>
  <c r="C63" i="11"/>
  <c r="C86" i="11" s="1"/>
  <c r="F66" i="11"/>
  <c r="H66" i="11" s="1"/>
  <c r="G66" i="11"/>
  <c r="I66" i="11" s="1"/>
  <c r="F63" i="11"/>
  <c r="H63" i="11" s="1"/>
  <c r="G63" i="11"/>
  <c r="I63" i="11" s="1"/>
  <c r="G83" i="11"/>
  <c r="I83" i="11" s="1"/>
  <c r="F83" i="11"/>
  <c r="H83" i="11" s="1"/>
  <c r="G69" i="11"/>
  <c r="I69" i="11" s="1"/>
  <c r="F69" i="11"/>
  <c r="H69" i="11" s="1"/>
  <c r="F72" i="11"/>
  <c r="G72" i="11"/>
  <c r="G76" i="11"/>
  <c r="F76" i="11"/>
  <c r="G80" i="11"/>
  <c r="I80" i="11" s="1"/>
  <c r="F80" i="11"/>
  <c r="H80" i="11" s="1"/>
  <c r="E85" i="11"/>
  <c r="E84" i="11"/>
  <c r="E82" i="11"/>
  <c r="E81" i="11"/>
  <c r="E83" i="11" s="1"/>
  <c r="E79" i="11"/>
  <c r="E78" i="11"/>
  <c r="E77" i="11"/>
  <c r="E80" i="11" s="1"/>
  <c r="E75" i="11"/>
  <c r="E74" i="11"/>
  <c r="E73" i="11"/>
  <c r="E71" i="11"/>
  <c r="E70" i="11"/>
  <c r="E68" i="11"/>
  <c r="E67" i="11"/>
  <c r="E69" i="11" s="1"/>
  <c r="E65" i="11"/>
  <c r="E64" i="11"/>
  <c r="E66" i="11" s="1"/>
  <c r="E62" i="11"/>
  <c r="E61" i="11"/>
  <c r="E63" i="11" s="1"/>
  <c r="I85" i="11"/>
  <c r="H85" i="11"/>
  <c r="I84" i="11"/>
  <c r="H84" i="11"/>
  <c r="I82" i="11"/>
  <c r="H82" i="11"/>
  <c r="I81" i="11"/>
  <c r="H81" i="11"/>
  <c r="I79" i="11"/>
  <c r="H79" i="11"/>
  <c r="I78" i="11"/>
  <c r="H78" i="11"/>
  <c r="I77" i="11"/>
  <c r="H77" i="11"/>
  <c r="I75" i="11"/>
  <c r="H75" i="11"/>
  <c r="I74" i="11"/>
  <c r="H74" i="11"/>
  <c r="I73" i="11"/>
  <c r="H73" i="11"/>
  <c r="I71" i="11"/>
  <c r="H71" i="11"/>
  <c r="I70" i="11"/>
  <c r="H70" i="11"/>
  <c r="I68" i="11"/>
  <c r="H68" i="11"/>
  <c r="I67" i="11"/>
  <c r="H67" i="11"/>
  <c r="I65" i="11"/>
  <c r="H65" i="11"/>
  <c r="I64" i="11"/>
  <c r="H64" i="11"/>
  <c r="I62" i="11"/>
  <c r="H62" i="11"/>
  <c r="I61" i="11"/>
  <c r="H61" i="11"/>
  <c r="E56" i="11"/>
  <c r="E55" i="11"/>
  <c r="E53" i="11"/>
  <c r="E52" i="11"/>
  <c r="E50" i="11"/>
  <c r="E49" i="11"/>
  <c r="E48" i="11"/>
  <c r="E46" i="11"/>
  <c r="E45" i="11"/>
  <c r="E44" i="11"/>
  <c r="E42" i="11"/>
  <c r="E41" i="11"/>
  <c r="I56" i="11"/>
  <c r="H56" i="11"/>
  <c r="I55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6" i="11"/>
  <c r="H36" i="11"/>
  <c r="I35" i="11"/>
  <c r="H35" i="11"/>
  <c r="I32" i="11"/>
  <c r="H32" i="11"/>
  <c r="E39" i="11"/>
  <c r="E38" i="11"/>
  <c r="E36" i="11"/>
  <c r="E35" i="11"/>
  <c r="E32" i="11"/>
  <c r="G54" i="11"/>
  <c r="I54" i="11" s="1"/>
  <c r="F54" i="11"/>
  <c r="H54" i="11" s="1"/>
  <c r="E54" i="11"/>
  <c r="C54" i="11"/>
  <c r="G51" i="11"/>
  <c r="I51" i="11" s="1"/>
  <c r="F51" i="11"/>
  <c r="H51" i="11" s="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I37" i="11" s="1"/>
  <c r="F37" i="11"/>
  <c r="H37" i="11" s="1"/>
  <c r="E37" i="11"/>
  <c r="C37" i="11"/>
  <c r="G34" i="11"/>
  <c r="F34" i="11"/>
  <c r="E34" i="11"/>
  <c r="C34" i="11"/>
  <c r="C57" i="11" s="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7" i="11"/>
  <c r="H7" i="11"/>
  <c r="I6" i="11"/>
  <c r="H6" i="11"/>
  <c r="I4" i="11"/>
  <c r="H4" i="11"/>
  <c r="I3" i="11"/>
  <c r="H3" i="11"/>
  <c r="G11" i="11"/>
  <c r="F11" i="11"/>
  <c r="G5" i="11"/>
  <c r="I5" i="11" s="1"/>
  <c r="F5" i="11"/>
  <c r="H5" i="11" s="1"/>
  <c r="G8" i="11"/>
  <c r="I8" i="11" s="1"/>
  <c r="F8" i="11"/>
  <c r="H8" i="11" s="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E47" i="11"/>
  <c r="G38" i="1"/>
  <c r="F38" i="1"/>
  <c r="C38" i="1"/>
  <c r="E39" i="9"/>
  <c r="E40" i="9"/>
  <c r="E38" i="9"/>
  <c r="E37" i="9"/>
  <c r="E26" i="9"/>
  <c r="E25" i="9"/>
  <c r="E24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7" i="9"/>
  <c r="H7" i="9"/>
  <c r="I6" i="9"/>
  <c r="H6" i="9"/>
  <c r="I5" i="9"/>
  <c r="H5" i="9"/>
  <c r="I4" i="9"/>
  <c r="H4" i="9"/>
  <c r="E11" i="9"/>
  <c r="E7" i="9"/>
  <c r="E6" i="9"/>
  <c r="E5" i="9"/>
  <c r="E17" i="11"/>
  <c r="E16" i="11"/>
  <c r="E15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G7" i="10"/>
  <c r="F7" i="10"/>
  <c r="C7" i="10"/>
  <c r="E6" i="10"/>
  <c r="E5" i="10"/>
  <c r="E4" i="10"/>
  <c r="E3" i="10"/>
  <c r="E35" i="9"/>
  <c r="E34" i="9"/>
  <c r="E33" i="9"/>
  <c r="E32" i="9"/>
  <c r="E4" i="9"/>
  <c r="E21" i="8"/>
  <c r="E13" i="8"/>
  <c r="I13" i="8"/>
  <c r="H13" i="8"/>
  <c r="I20" i="8"/>
  <c r="H20" i="8"/>
  <c r="E20" i="8"/>
  <c r="I19" i="8"/>
  <c r="H19" i="8"/>
  <c r="E19" i="8"/>
  <c r="I12" i="8"/>
  <c r="E12" i="8"/>
  <c r="H12" i="8" s="1"/>
  <c r="I11" i="8"/>
  <c r="H11" i="8"/>
  <c r="E11" i="8"/>
  <c r="I3" i="8"/>
  <c r="H3" i="8"/>
  <c r="E5" i="8"/>
  <c r="E4" i="8"/>
  <c r="G23" i="8"/>
  <c r="F23" i="8"/>
  <c r="C23" i="8"/>
  <c r="E22" i="8"/>
  <c r="G15" i="8"/>
  <c r="F15" i="8"/>
  <c r="C15" i="8"/>
  <c r="E14" i="8"/>
  <c r="G7" i="8"/>
  <c r="F7" i="8"/>
  <c r="C7" i="8"/>
  <c r="E6" i="8"/>
  <c r="E3" i="8"/>
  <c r="I16" i="7"/>
  <c r="H16" i="7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36" i="1"/>
  <c r="H36" i="1"/>
  <c r="I10" i="1"/>
  <c r="H10" i="1"/>
  <c r="I23" i="1"/>
  <c r="H23" i="1"/>
  <c r="I3" i="5"/>
  <c r="H3" i="5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G7" i="3"/>
  <c r="F7" i="3"/>
  <c r="E37" i="1"/>
  <c r="E36" i="1"/>
  <c r="E38" i="1" s="1"/>
  <c r="C33" i="1"/>
  <c r="G33" i="1"/>
  <c r="F33" i="1"/>
  <c r="C25" i="1"/>
  <c r="E24" i="1"/>
  <c r="H24" i="1" s="1"/>
  <c r="E23" i="1"/>
  <c r="E25" i="1" s="1"/>
  <c r="G20" i="1"/>
  <c r="F20" i="1"/>
  <c r="G12" i="1"/>
  <c r="I12" i="1" s="1"/>
  <c r="F12" i="1"/>
  <c r="H12" i="1" s="1"/>
  <c r="C12" i="1"/>
  <c r="E11" i="1"/>
  <c r="E10" i="1"/>
  <c r="E12" i="1" s="1"/>
  <c r="G7" i="1"/>
  <c r="F7" i="1"/>
  <c r="H28" i="11" l="1"/>
  <c r="I28" i="11"/>
  <c r="G86" i="11"/>
  <c r="F86" i="11"/>
  <c r="E57" i="11"/>
  <c r="I34" i="11"/>
  <c r="G57" i="11"/>
  <c r="I57" i="11" s="1"/>
  <c r="H34" i="11"/>
  <c r="F57" i="11"/>
  <c r="H57" i="11" s="1"/>
  <c r="E18" i="11"/>
  <c r="I15" i="11"/>
  <c r="H15" i="11"/>
  <c r="E4" i="12"/>
  <c r="F4" i="12"/>
  <c r="E6" i="12"/>
  <c r="F6" i="12"/>
  <c r="E7" i="12"/>
  <c r="F7" i="12"/>
  <c r="E8" i="12"/>
  <c r="F8" i="12"/>
  <c r="E10" i="12"/>
  <c r="F10" i="12"/>
  <c r="E11" i="12"/>
  <c r="F11" i="12"/>
  <c r="E12" i="12"/>
  <c r="F12" i="12"/>
  <c r="E13" i="12"/>
  <c r="F13" i="12"/>
  <c r="E14" i="12"/>
  <c r="F14" i="12"/>
  <c r="E20" i="12"/>
  <c r="F20" i="12"/>
  <c r="E22" i="12"/>
  <c r="F22" i="12"/>
  <c r="E23" i="12"/>
  <c r="F23" i="12"/>
  <c r="E24" i="12"/>
  <c r="F24" i="12"/>
  <c r="E26" i="12"/>
  <c r="F26" i="12"/>
  <c r="E27" i="12"/>
  <c r="F27" i="12"/>
  <c r="E28" i="12"/>
  <c r="F28" i="12"/>
  <c r="E29" i="12"/>
  <c r="F29" i="12"/>
  <c r="E30" i="12"/>
  <c r="F30" i="12"/>
  <c r="E36" i="12"/>
  <c r="F36" i="12"/>
  <c r="E38" i="12"/>
  <c r="F38" i="12"/>
  <c r="E40" i="12"/>
  <c r="F40" i="12"/>
  <c r="E42" i="12"/>
  <c r="F42" i="12"/>
  <c r="E43" i="12"/>
  <c r="F43" i="12"/>
  <c r="E44" i="12"/>
  <c r="F44" i="12"/>
  <c r="E45" i="12"/>
  <c r="F45" i="12"/>
  <c r="E46" i="12"/>
  <c r="F46" i="12"/>
  <c r="B5" i="12"/>
  <c r="C5" i="12"/>
  <c r="C9" i="12" s="1"/>
  <c r="C15" i="12" s="1"/>
  <c r="E3" i="12"/>
  <c r="D5" i="12"/>
  <c r="D9" i="12" s="1"/>
  <c r="D15" i="12" s="1"/>
  <c r="F3" i="12"/>
  <c r="B21" i="12"/>
  <c r="C21" i="12"/>
  <c r="E19" i="12"/>
  <c r="D21" i="12"/>
  <c r="F19" i="12"/>
  <c r="B37" i="12"/>
  <c r="C37" i="12"/>
  <c r="E35" i="12"/>
  <c r="D37" i="12"/>
  <c r="F35" i="12"/>
  <c r="I4" i="8"/>
  <c r="H4" i="8"/>
  <c r="I35" i="9"/>
  <c r="H35" i="9"/>
  <c r="I3" i="3"/>
  <c r="H3" i="3"/>
  <c r="E76" i="11"/>
  <c r="E72" i="11"/>
  <c r="E86" i="11" s="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H76" i="11"/>
  <c r="I76" i="11"/>
  <c r="I72" i="11"/>
  <c r="H72" i="11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8" i="1"/>
  <c r="H38" i="1"/>
  <c r="I33" i="9"/>
  <c r="H33" i="9"/>
  <c r="I32" i="9"/>
  <c r="H32" i="9"/>
  <c r="I11" i="9"/>
  <c r="H11" i="9"/>
  <c r="E7" i="10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E15" i="5"/>
  <c r="E23" i="5"/>
  <c r="I21" i="5"/>
  <c r="H21" i="5"/>
  <c r="E7" i="3"/>
  <c r="E15" i="3"/>
  <c r="E23" i="3"/>
  <c r="E33" i="1"/>
  <c r="I29" i="1"/>
  <c r="H29" i="1"/>
  <c r="I31" i="1"/>
  <c r="H31" i="1"/>
  <c r="I37" i="1"/>
  <c r="H37" i="1"/>
  <c r="E20" i="1"/>
  <c r="I16" i="1"/>
  <c r="H16" i="1"/>
  <c r="I18" i="1"/>
  <c r="H18" i="1"/>
  <c r="I25" i="1"/>
  <c r="H25" i="1"/>
  <c r="I24" i="1"/>
  <c r="E7" i="1"/>
  <c r="I3" i="1"/>
  <c r="H3" i="1"/>
  <c r="I86" i="11" l="1"/>
  <c r="H86" i="11"/>
  <c r="D41" i="12"/>
  <c r="D47" i="12" s="1"/>
  <c r="C41" i="12"/>
  <c r="C47" i="12" s="1"/>
  <c r="B41" i="12"/>
  <c r="B47" i="12" s="1"/>
  <c r="F37" i="12"/>
  <c r="E37" i="12"/>
  <c r="D25" i="12"/>
  <c r="D31" i="12" s="1"/>
  <c r="C25" i="12"/>
  <c r="C31" i="12" s="1"/>
  <c r="B25" i="12"/>
  <c r="B31" i="12" s="1"/>
  <c r="F21" i="12"/>
  <c r="E21" i="12"/>
  <c r="B9" i="12"/>
  <c r="B15" i="12" s="1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23" i="5"/>
  <c r="H23" i="5"/>
  <c r="I23" i="3"/>
  <c r="H23" i="3"/>
  <c r="I15" i="3"/>
  <c r="H15" i="3"/>
  <c r="I7" i="3"/>
  <c r="H7" i="3"/>
  <c r="I33" i="1"/>
  <c r="H33" i="1"/>
  <c r="I20" i="1"/>
  <c r="H20" i="1"/>
  <c r="I7" i="1"/>
  <c r="H7" i="1"/>
  <c r="F9" i="12" l="1"/>
  <c r="E9" i="12"/>
  <c r="E15" i="12"/>
  <c r="F15" i="12"/>
  <c r="E31" i="12"/>
  <c r="F31" i="12"/>
  <c r="E47" i="12"/>
  <c r="F47" i="12"/>
  <c r="F25" i="12"/>
  <c r="E25" i="12"/>
  <c r="F41" i="12"/>
  <c r="E41" i="12"/>
</calcChain>
</file>

<file path=xl/sharedStrings.xml><?xml version="1.0" encoding="utf-8"?>
<sst xmlns="http://schemas.openxmlformats.org/spreadsheetml/2006/main" count="738" uniqueCount="92">
  <si>
    <t>April 2025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</si>
  <si>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</si>
  <si>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</si>
  <si>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</si>
  <si>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</si>
  <si>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</si>
  <si>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</si>
  <si>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</si>
  <si>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</si>
  <si>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</si>
  <si>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</si>
  <si>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</si>
  <si>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</si>
  <si>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</si>
  <si>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</si>
  <si>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</si>
  <si>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</si>
  <si>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</si>
  <si>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</si>
  <si>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May 2025</t>
  </si>
  <si>
    <t>June 2025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</si>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</sst>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1" fontId="5" fillId="0" borderId="3" xfId="0" applyNumberFormat="1" applyFont="1" applyBorder="1"/>
    <xf numFmtId="0" fontId="5" fillId="0" borderId="3" xfId="0" applyFont="1" applyBorder="1"/>
    <xf numFmtId="0" fontId="5" fillId="0" borderId="14" xfId="0" applyFont="1" applyBorder="1"/>
    <xf numFmtId="3" fontId="5" fillId="0" borderId="14" xfId="0" applyNumberFormat="1" applyFont="1" applyBorder="1"/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5" borderId="15" xfId="0" applyNumberFormat="1" applyFont="1" applyFill="1" applyBorder="1" applyAlignment="1">
      <alignment vertical="center"/>
    </xf>
    <xf numFmtId="3" fontId="8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43" fontId="3" fillId="0" borderId="14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" fontId="3" fillId="0" borderId="24" xfId="0" applyNumberFormat="1" applyFont="1" applyBorder="1" applyAlignment="1">
      <alignment vertical="center"/>
    </xf>
    <xf numFmtId="1" fontId="3" fillId="0" borderId="25" xfId="0" applyNumberFormat="1" applyFont="1" applyBorder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6" fillId="6" borderId="23" xfId="0" applyFont="1" applyFill="1" applyBorder="1" applyAlignment="1">
      <alignment vertical="center"/>
    </xf>
    <xf numFmtId="164" fontId="3" fillId="6" borderId="24" xfId="0" applyNumberFormat="1" applyFont="1" applyFill="1" applyBorder="1"/>
    <xf numFmtId="164" fontId="3" fillId="6" borderId="24" xfId="0" applyNumberFormat="1" applyFont="1" applyFill="1" applyBorder="1" applyAlignment="1">
      <alignment vertical="center"/>
    </xf>
    <xf numFmtId="164" fontId="3" fillId="6" borderId="25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3" xfId="0" applyFont="1" applyBorder="1"/>
    <xf numFmtId="164" fontId="3" fillId="0" borderId="24" xfId="0" applyNumberFormat="1" applyFont="1" applyBorder="1"/>
    <xf numFmtId="164" fontId="3" fillId="5" borderId="25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43" fontId="3" fillId="0" borderId="3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2" fontId="5" fillId="0" borderId="14" xfId="0" applyNumberFormat="1" applyFont="1" applyBorder="1"/>
    <xf numFmtId="1" fontId="3" fillId="2" borderId="24" xfId="0" applyNumberFormat="1" applyFont="1" applyFill="1" applyBorder="1" applyAlignment="1">
      <alignment vertical="center"/>
    </xf>
    <xf numFmtId="164" fontId="0" fillId="0" borderId="0" xfId="0" applyNumberFormat="1"/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enerapr1.sharepoint.com/sites/Genera-PRReports/Shared%20Documents/Informes/Heat%20Rates/Quarterly/FY%2024-25/Q3_Fuel%20Consumption,%20Generation,%20&amp;%20Heat%20Rates_FY%2024-25.xlsx" TargetMode="External"/><Relationship Id="rId1" Type="http://schemas.openxmlformats.org/officeDocument/2006/relationships/externalLinkPath" Target="Q3_Fuel%20Consumption,%20Generation,%20&amp;%20Heat%20Rates_FY%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Kq_papFbUKr5xIM-fWfNtUtoRVVxppMqmX0Wn4rYCRdUSosNUB4QK4SoDqt8S7i" itemId="01TFBUUAMQ3YQU2CMDFVAI6ZDH2QT7K4G2">
      <xxl21:absoluteUrl r:id="rId2"/>
    </xxl21:alternateUrls>
    <sheetNames>
      <sheetName val="San Juan"/>
      <sheetName val="Palo Seco"/>
      <sheetName val="Costa Sur"/>
      <sheetName val="Aguirre"/>
      <sheetName val="Aguirre CC"/>
      <sheetName val="Cambalache"/>
      <sheetName val="Mayaguez"/>
      <sheetName val="Peakers"/>
      <sheetName val="TMs"/>
      <sheetName val="System"/>
    </sheetNames>
    <sheetDataSet>
      <sheetData sheetId="0">
        <row r="7">
          <cell r="E7">
            <v>1009260183482.15</v>
          </cell>
          <cell r="F7">
            <v>113398000</v>
          </cell>
          <cell r="G7">
            <v>110615390</v>
          </cell>
        </row>
        <row r="20">
          <cell r="E20">
            <v>844974202341.53406</v>
          </cell>
          <cell r="F20">
            <v>101853000</v>
          </cell>
          <cell r="G20">
            <v>99184350</v>
          </cell>
        </row>
        <row r="25">
          <cell r="E25">
            <v>521792535572.26501</v>
          </cell>
          <cell r="F25">
            <v>48677000</v>
          </cell>
          <cell r="G25">
            <v>48128082</v>
          </cell>
        </row>
        <row r="33">
          <cell r="E33">
            <v>1020240522798.75</v>
          </cell>
          <cell r="F33">
            <v>127658000</v>
          </cell>
          <cell r="G33">
            <v>124508980</v>
          </cell>
        </row>
        <row r="38">
          <cell r="E38">
            <v>592085366297.56104</v>
          </cell>
          <cell r="F38">
            <v>53948000</v>
          </cell>
          <cell r="G38">
            <v>53338645</v>
          </cell>
        </row>
      </sheetData>
      <sheetData sheetId="1">
        <row r="7">
          <cell r="E7">
            <v>1012598139880</v>
          </cell>
          <cell r="F7">
            <v>106872000</v>
          </cell>
          <cell r="G7">
            <v>98289335</v>
          </cell>
        </row>
        <row r="15">
          <cell r="E15">
            <v>961550472701.84998</v>
          </cell>
          <cell r="F15">
            <v>102783000</v>
          </cell>
          <cell r="G15">
            <v>94778875</v>
          </cell>
        </row>
        <row r="23">
          <cell r="E23">
            <v>916032246644.06995</v>
          </cell>
          <cell r="F23">
            <v>97513000</v>
          </cell>
          <cell r="G23">
            <v>89004487</v>
          </cell>
        </row>
      </sheetData>
      <sheetData sheetId="2">
        <row r="7">
          <cell r="E7">
            <v>3510252433600.8501</v>
          </cell>
          <cell r="F7">
            <v>333700000</v>
          </cell>
          <cell r="G7">
            <v>312016000</v>
          </cell>
        </row>
        <row r="15">
          <cell r="E15">
            <v>3300211634832.9502</v>
          </cell>
          <cell r="F15">
            <v>299940000</v>
          </cell>
          <cell r="G15">
            <v>279986505</v>
          </cell>
        </row>
        <row r="23">
          <cell r="E23">
            <v>2207448530566.0801</v>
          </cell>
          <cell r="F23">
            <v>201950000</v>
          </cell>
          <cell r="G23">
            <v>187131500</v>
          </cell>
        </row>
      </sheetData>
      <sheetData sheetId="3">
        <row r="7">
          <cell r="E7">
            <v>815212177858.60999</v>
          </cell>
          <cell r="F7">
            <v>67290000</v>
          </cell>
          <cell r="G7">
            <v>56001599</v>
          </cell>
        </row>
        <row r="15">
          <cell r="E15">
            <v>882453254002.19995</v>
          </cell>
          <cell r="F15">
            <v>78020000</v>
          </cell>
          <cell r="G15">
            <v>68614170</v>
          </cell>
        </row>
        <row r="23">
          <cell r="E23">
            <v>0</v>
          </cell>
          <cell r="F23">
            <v>0</v>
          </cell>
          <cell r="G23">
            <v>0</v>
          </cell>
        </row>
      </sheetData>
      <sheetData sheetId="4">
        <row r="13">
          <cell r="E13">
            <v>411365598555.40002</v>
          </cell>
          <cell r="F13">
            <v>27696000</v>
          </cell>
          <cell r="G13">
            <v>27585216</v>
          </cell>
        </row>
        <row r="27">
          <cell r="E27">
            <v>304598918906.52002</v>
          </cell>
          <cell r="F27">
            <v>19875000</v>
          </cell>
          <cell r="G27">
            <v>19795500</v>
          </cell>
        </row>
        <row r="41">
          <cell r="E41">
            <v>443129927534.64001</v>
          </cell>
          <cell r="F41">
            <v>29160000</v>
          </cell>
          <cell r="G41">
            <v>29043360</v>
          </cell>
        </row>
      </sheetData>
      <sheetData sheetId="5">
        <row r="5">
          <cell r="E5">
            <v>460723722061.08002</v>
          </cell>
          <cell r="F5">
            <v>36735000</v>
          </cell>
          <cell r="G5">
            <v>36299150</v>
          </cell>
        </row>
        <row r="11">
          <cell r="E11">
            <v>378950802812.97998</v>
          </cell>
          <cell r="F11">
            <v>29877000</v>
          </cell>
          <cell r="G11">
            <v>29501730</v>
          </cell>
        </row>
        <row r="17">
          <cell r="E17">
            <v>588318939155.56006</v>
          </cell>
          <cell r="F17">
            <v>46566000</v>
          </cell>
          <cell r="G17">
            <v>46049640</v>
          </cell>
        </row>
      </sheetData>
      <sheetData sheetId="6">
        <row r="7">
          <cell r="E7">
            <v>438045444931.20001</v>
          </cell>
          <cell r="F7">
            <v>42005300</v>
          </cell>
          <cell r="G7">
            <v>41954893</v>
          </cell>
        </row>
        <row r="15">
          <cell r="E15">
            <v>189660516192.56</v>
          </cell>
          <cell r="F15">
            <v>18528800</v>
          </cell>
          <cell r="G15">
            <v>18506565</v>
          </cell>
        </row>
        <row r="23">
          <cell r="E23">
            <v>222412046460.48001</v>
          </cell>
          <cell r="F23">
            <v>21629600</v>
          </cell>
          <cell r="G23">
            <v>21603644</v>
          </cell>
        </row>
      </sheetData>
      <sheetData sheetId="7">
        <row r="28">
          <cell r="E28">
            <v>282203109315.61401</v>
          </cell>
          <cell r="F28">
            <v>20694000</v>
          </cell>
          <cell r="G28">
            <v>20674963</v>
          </cell>
        </row>
        <row r="57">
          <cell r="E57">
            <v>228619878606</v>
          </cell>
          <cell r="F57">
            <v>17602000</v>
          </cell>
          <cell r="G57">
            <v>17584028</v>
          </cell>
        </row>
        <row r="86">
          <cell r="E86">
            <v>591389384410.09998</v>
          </cell>
          <cell r="F86">
            <v>47269000</v>
          </cell>
          <cell r="G86">
            <v>47242399</v>
          </cell>
        </row>
      </sheetData>
      <sheetData sheetId="8">
        <row r="7">
          <cell r="E7">
            <v>1642128708000</v>
          </cell>
          <cell r="F7">
            <v>149197477</v>
          </cell>
          <cell r="G7">
            <v>149048279</v>
          </cell>
        </row>
        <row r="15">
          <cell r="E15">
            <v>973291504000</v>
          </cell>
          <cell r="F15">
            <v>88787309</v>
          </cell>
          <cell r="G15">
            <v>88785065</v>
          </cell>
        </row>
        <row r="23">
          <cell r="E23">
            <v>1735993476000</v>
          </cell>
          <cell r="F23">
            <v>157540250</v>
          </cell>
          <cell r="G23">
            <v>157538348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E34" sqref="E34"/>
    </sheetView>
  </sheetViews>
  <sheetFormatPr defaultColWidth="9.140625" defaultRowHeight="14.45"/>
  <cols>
    <col min="1" max="1" width="21.5703125" style="32" bestFit="1" customWidth="1"/>
    <col min="2" max="2" width="9.28515625" style="32" bestFit="1" customWidth="1"/>
    <col min="3" max="3" width="23" style="32" bestFit="1" customWidth="1"/>
    <col min="4" max="4" width="26.28515625" style="32" bestFit="1" customWidth="1"/>
    <col min="5" max="5" width="19.7109375" style="32" bestFit="1" customWidth="1"/>
    <col min="6" max="6" width="23" style="32" bestFit="1" customWidth="1"/>
    <col min="7" max="7" width="21.140625" style="32" bestFit="1" customWidth="1"/>
    <col min="8" max="8" width="26" style="32" bestFit="1" customWidth="1"/>
    <col min="9" max="9" width="24" style="32" bestFit="1" customWidth="1"/>
    <col min="10" max="16384" width="9.140625" style="32"/>
  </cols>
  <sheetData>
    <row r="1" spans="1:11">
      <c r="A1" s="112" t="s">
        <v>0</v>
      </c>
      <c r="B1" s="113"/>
      <c r="C1" s="113"/>
      <c r="D1" s="113"/>
      <c r="E1" s="113"/>
      <c r="F1" s="113"/>
      <c r="G1" s="113"/>
      <c r="H1" s="113"/>
      <c r="I1" s="114"/>
      <c r="J1" s="119"/>
      <c r="K1" s="119"/>
    </row>
    <row r="2" spans="1:11">
      <c r="A2" s="33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4" t="s">
        <v>6</v>
      </c>
      <c r="G2" s="34" t="s">
        <v>7</v>
      </c>
      <c r="H2" s="34" t="s">
        <v>8</v>
      </c>
      <c r="I2" s="36" t="s">
        <v>9</v>
      </c>
      <c r="J2" s="119"/>
      <c r="K2" s="119"/>
    </row>
    <row r="3" spans="1:11">
      <c r="A3" s="37" t="s">
        <v>10</v>
      </c>
      <c r="B3" s="120" t="s">
        <v>11</v>
      </c>
      <c r="C3" s="121">
        <v>101901.78</v>
      </c>
      <c r="D3" s="121">
        <v>5830712.1799999997</v>
      </c>
      <c r="E3" s="121">
        <f>C3*D3</f>
        <v>594159949809.68042</v>
      </c>
      <c r="F3" s="122">
        <f>95090000+31138000</f>
        <v>126228000</v>
      </c>
      <c r="G3" s="122">
        <f>92082240+31138000</f>
        <v>123220240</v>
      </c>
      <c r="H3" s="122">
        <f>($E3+$E4)/F3</f>
        <v>7998.6765995633332</v>
      </c>
      <c r="I3" s="123">
        <f>($E3+$E4)/G3</f>
        <v>8193.9213055394175</v>
      </c>
      <c r="J3" s="119"/>
      <c r="K3" s="119"/>
    </row>
    <row r="4" spans="1:11">
      <c r="A4" s="37"/>
      <c r="B4" s="120" t="s">
        <v>12</v>
      </c>
      <c r="C4" s="121">
        <v>71637.413793103449</v>
      </c>
      <c r="D4" s="121">
        <v>5800000</v>
      </c>
      <c r="E4" s="121">
        <f>C4*D4</f>
        <v>415497000000</v>
      </c>
      <c r="F4" s="122"/>
      <c r="G4" s="122"/>
      <c r="H4" s="122"/>
      <c r="I4" s="123"/>
      <c r="J4" s="119"/>
      <c r="K4" s="119"/>
    </row>
    <row r="5" spans="1:11">
      <c r="A5" s="37" t="s">
        <v>13</v>
      </c>
      <c r="B5" s="120" t="s">
        <v>11</v>
      </c>
      <c r="C5" s="124">
        <v>0</v>
      </c>
      <c r="D5" s="124">
        <v>0</v>
      </c>
      <c r="E5" s="124">
        <f>C5*D5</f>
        <v>0</v>
      </c>
      <c r="F5" s="125">
        <v>0</v>
      </c>
      <c r="G5" s="125">
        <v>0</v>
      </c>
      <c r="H5" s="125">
        <f>IF(F5,(E5+E6)/F5,0)</f>
        <v>0</v>
      </c>
      <c r="I5" s="126">
        <f>IF(G5,($E5+$E6)/G5,0)</f>
        <v>0</v>
      </c>
      <c r="J5" s="119"/>
      <c r="K5" s="119"/>
    </row>
    <row r="6" spans="1:11">
      <c r="A6" s="37"/>
      <c r="B6" s="120" t="s">
        <v>12</v>
      </c>
      <c r="C6" s="124">
        <v>0</v>
      </c>
      <c r="D6" s="124">
        <v>0</v>
      </c>
      <c r="E6" s="124">
        <f>C6*D6</f>
        <v>0</v>
      </c>
      <c r="F6" s="125"/>
      <c r="G6" s="125"/>
      <c r="H6" s="125"/>
      <c r="I6" s="126"/>
      <c r="J6" s="119"/>
      <c r="K6" s="119"/>
    </row>
    <row r="7" spans="1:11" ht="15">
      <c r="A7" s="37" t="s">
        <v>14</v>
      </c>
      <c r="B7" s="38"/>
      <c r="C7" s="56">
        <f>SUM(C3:C6)</f>
        <v>173539.19379310345</v>
      </c>
      <c r="D7" s="127"/>
      <c r="E7" s="56">
        <f>SUM(E3:E6)</f>
        <v>1009656949809.6804</v>
      </c>
      <c r="F7" s="56">
        <f>SUM(F3:F6)</f>
        <v>126228000</v>
      </c>
      <c r="G7" s="56">
        <f>SUM(G3:G6)</f>
        <v>123220240</v>
      </c>
      <c r="H7" s="56">
        <f>$E7/F7</f>
        <v>7998.6765995633332</v>
      </c>
      <c r="I7" s="57">
        <f>$E7/G7</f>
        <v>8193.9213055394175</v>
      </c>
      <c r="J7" s="119"/>
      <c r="K7" s="119"/>
    </row>
    <row r="8" spans="1:11" ht="15">
      <c r="A8" s="128"/>
      <c r="B8" s="119"/>
      <c r="C8" s="119"/>
      <c r="D8" s="119"/>
      <c r="E8" s="119"/>
      <c r="F8" s="119"/>
      <c r="G8" s="119"/>
      <c r="H8" s="119"/>
      <c r="I8" s="129"/>
      <c r="J8" s="119"/>
      <c r="K8" s="119"/>
    </row>
    <row r="9" spans="1:11" ht="15">
      <c r="A9" s="65" t="s">
        <v>1</v>
      </c>
      <c r="B9" s="66" t="s">
        <v>2</v>
      </c>
      <c r="C9" s="66" t="s">
        <v>3</v>
      </c>
      <c r="D9" s="66" t="s">
        <v>4</v>
      </c>
      <c r="E9" s="66" t="s">
        <v>5</v>
      </c>
      <c r="F9" s="66" t="s">
        <v>6</v>
      </c>
      <c r="G9" s="66" t="s">
        <v>7</v>
      </c>
      <c r="H9" s="67" t="s">
        <v>8</v>
      </c>
      <c r="I9" s="68" t="s">
        <v>9</v>
      </c>
      <c r="J9" s="119"/>
      <c r="K9" s="119"/>
    </row>
    <row r="10" spans="1:11" ht="15">
      <c r="A10" s="37" t="s">
        <v>15</v>
      </c>
      <c r="B10" s="120" t="s">
        <v>16</v>
      </c>
      <c r="C10" s="120">
        <v>0</v>
      </c>
      <c r="D10" s="120">
        <v>0</v>
      </c>
      <c r="E10" s="124">
        <f>C10*D10</f>
        <v>0</v>
      </c>
      <c r="F10" s="120">
        <v>0</v>
      </c>
      <c r="G10" s="120">
        <v>0</v>
      </c>
      <c r="H10" s="124">
        <f>IF(F10,$E10/F10,0)</f>
        <v>0</v>
      </c>
      <c r="I10" s="130">
        <f>IF(G10,$E10/G10,0)</f>
        <v>0</v>
      </c>
      <c r="J10" s="119"/>
      <c r="K10" s="119"/>
    </row>
    <row r="11" spans="1:11" ht="15">
      <c r="A11" s="37" t="s">
        <v>17</v>
      </c>
      <c r="B11" s="120" t="s">
        <v>16</v>
      </c>
      <c r="C11" s="121">
        <v>84800.98</v>
      </c>
      <c r="D11" s="121">
        <v>6267133</v>
      </c>
      <c r="E11" s="121">
        <f>C11*D11</f>
        <v>531459020190.33997</v>
      </c>
      <c r="F11" s="121">
        <v>48787000</v>
      </c>
      <c r="G11" s="121">
        <v>48185441</v>
      </c>
      <c r="H11" s="121">
        <f>IF(F11,$E11/F11,0)</f>
        <v>10893.455637574352</v>
      </c>
      <c r="I11" s="131">
        <f>IF(G11,$E11/G11,0)</f>
        <v>11029.452240363224</v>
      </c>
      <c r="J11" s="119"/>
      <c r="K11" s="119"/>
    </row>
    <row r="12" spans="1:11" ht="15">
      <c r="A12" s="47" t="s">
        <v>18</v>
      </c>
      <c r="B12" s="41"/>
      <c r="C12" s="51">
        <f>SUM(C10:C11)</f>
        <v>84800.98</v>
      </c>
      <c r="D12" s="41"/>
      <c r="E12" s="51">
        <f t="shared" ref="E12:G12" si="0">SUM(E10:E11)</f>
        <v>531459020190.33997</v>
      </c>
      <c r="F12" s="51">
        <f t="shared" si="0"/>
        <v>48787000</v>
      </c>
      <c r="G12" s="51">
        <f t="shared" si="0"/>
        <v>48185441</v>
      </c>
      <c r="H12" s="51">
        <f>IF(F12,$E12/F12,0)</f>
        <v>10893.455637574352</v>
      </c>
      <c r="I12" s="69">
        <f>IF(G12,$E12/G12,0)</f>
        <v>11029.452240363224</v>
      </c>
      <c r="J12" s="119"/>
      <c r="K12" s="119"/>
    </row>
    <row r="13" spans="1:11" ht="15">
      <c r="A13" s="119"/>
      <c r="B13" s="119"/>
      <c r="C13" s="119"/>
      <c r="D13" s="119"/>
      <c r="E13" s="119"/>
      <c r="F13" s="119"/>
      <c r="G13" s="119"/>
      <c r="H13" s="119"/>
      <c r="I13" s="119"/>
      <c r="J13" s="119"/>
      <c r="K13" s="119"/>
    </row>
    <row r="14" spans="1:11">
      <c r="A14" s="112" t="s">
        <v>19</v>
      </c>
      <c r="B14" s="113"/>
      <c r="C14" s="113"/>
      <c r="D14" s="113"/>
      <c r="E14" s="113"/>
      <c r="F14" s="113"/>
      <c r="G14" s="113"/>
      <c r="H14" s="113"/>
      <c r="I14" s="114"/>
      <c r="J14" s="119"/>
      <c r="K14" s="119"/>
    </row>
    <row r="15" spans="1:11">
      <c r="A15" s="33" t="s">
        <v>1</v>
      </c>
      <c r="B15" s="34" t="s">
        <v>2</v>
      </c>
      <c r="C15" s="34" t="s">
        <v>3</v>
      </c>
      <c r="D15" s="34" t="s">
        <v>4</v>
      </c>
      <c r="E15" s="35" t="s">
        <v>5</v>
      </c>
      <c r="F15" s="34" t="s">
        <v>6</v>
      </c>
      <c r="G15" s="34" t="s">
        <v>7</v>
      </c>
      <c r="H15" s="34" t="s">
        <v>8</v>
      </c>
      <c r="I15" s="36" t="s">
        <v>9</v>
      </c>
      <c r="J15" s="119"/>
      <c r="K15" s="119"/>
    </row>
    <row r="16" spans="1:11" ht="15">
      <c r="A16" s="37" t="s">
        <v>10</v>
      </c>
      <c r="B16" s="120" t="s">
        <v>11</v>
      </c>
      <c r="C16" s="121">
        <v>19511.8</v>
      </c>
      <c r="D16" s="121">
        <v>5828643.5199999996</v>
      </c>
      <c r="E16" s="121">
        <f>C16*D16</f>
        <v>113727326633.53598</v>
      </c>
      <c r="F16" s="122">
        <f>85611000+29063000</f>
        <v>114674000</v>
      </c>
      <c r="G16" s="122">
        <f>82869610+29063000</f>
        <v>111932610</v>
      </c>
      <c r="H16" s="122">
        <f>($E16+$E17)/F16</f>
        <v>8709.9872781409558</v>
      </c>
      <c r="I16" s="123">
        <f>($E16+$E17)/G16</f>
        <v>8923.3073465680463</v>
      </c>
      <c r="J16" s="119"/>
      <c r="K16" s="119"/>
    </row>
    <row r="17" spans="1:11" ht="15">
      <c r="A17" s="37"/>
      <c r="B17" s="120" t="s">
        <v>12</v>
      </c>
      <c r="C17" s="121">
        <v>152600.30249999999</v>
      </c>
      <c r="D17" s="121">
        <v>5800000</v>
      </c>
      <c r="E17" s="121">
        <f>C17*D17</f>
        <v>885081754500</v>
      </c>
      <c r="F17" s="122"/>
      <c r="G17" s="122"/>
      <c r="H17" s="122"/>
      <c r="I17" s="123"/>
      <c r="J17" s="119"/>
      <c r="K17" s="119"/>
    </row>
    <row r="18" spans="1:11" ht="15">
      <c r="A18" s="37" t="s">
        <v>13</v>
      </c>
      <c r="B18" s="120" t="s">
        <v>11</v>
      </c>
      <c r="C18" s="121">
        <v>4723.3900000000003</v>
      </c>
      <c r="D18" s="121">
        <v>5828643.5199999996</v>
      </c>
      <c r="E18" s="121">
        <f>C18*D18</f>
        <v>27530956515.9328</v>
      </c>
      <c r="F18" s="122">
        <v>35719000</v>
      </c>
      <c r="G18" s="122">
        <v>35122000</v>
      </c>
      <c r="H18" s="122">
        <f>(E18+E19)/F18</f>
        <v>9030.4378066556401</v>
      </c>
      <c r="I18" s="123">
        <f>($E18+$E19)/G18</f>
        <v>9183.9362227644433</v>
      </c>
      <c r="J18" s="119"/>
      <c r="K18" s="119"/>
    </row>
    <row r="19" spans="1:11" ht="15">
      <c r="A19" s="37"/>
      <c r="B19" s="120" t="s">
        <v>12</v>
      </c>
      <c r="C19" s="121">
        <v>50866.767500000002</v>
      </c>
      <c r="D19" s="121">
        <v>5800000</v>
      </c>
      <c r="E19" s="121">
        <f>C19*D19</f>
        <v>295027251500</v>
      </c>
      <c r="F19" s="122"/>
      <c r="G19" s="122"/>
      <c r="H19" s="122"/>
      <c r="I19" s="123"/>
      <c r="J19" s="119"/>
      <c r="K19" s="119"/>
    </row>
    <row r="20" spans="1:11" ht="15">
      <c r="A20" s="37" t="s">
        <v>14</v>
      </c>
      <c r="B20" s="38"/>
      <c r="C20" s="56">
        <f>SUM(C16:C19)</f>
        <v>227702.26</v>
      </c>
      <c r="D20" s="127"/>
      <c r="E20" s="56">
        <f>SUM(E16:E19)</f>
        <v>1321367289149.4688</v>
      </c>
      <c r="F20" s="56">
        <f>SUM(F16:F19)</f>
        <v>150393000</v>
      </c>
      <c r="G20" s="56">
        <f>SUM(G16:G19)</f>
        <v>147054610</v>
      </c>
      <c r="H20" s="56">
        <f>$E20/F20</f>
        <v>8786.0956902879043</v>
      </c>
      <c r="I20" s="57">
        <f>$E20/G20</f>
        <v>8985.5550203388302</v>
      </c>
      <c r="J20" s="119"/>
      <c r="K20" s="119"/>
    </row>
    <row r="21" spans="1:11">
      <c r="A21" s="128"/>
      <c r="B21" s="119"/>
      <c r="C21" s="119"/>
      <c r="D21" s="119"/>
      <c r="E21" s="119"/>
      <c r="F21" s="119"/>
      <c r="G21" s="119"/>
      <c r="H21" s="119"/>
      <c r="I21" s="129"/>
      <c r="J21" s="119"/>
      <c r="K21" s="119"/>
    </row>
    <row r="22" spans="1:11">
      <c r="A22" s="37" t="s">
        <v>1</v>
      </c>
      <c r="B22" s="39" t="s">
        <v>2</v>
      </c>
      <c r="C22" s="39" t="s">
        <v>3</v>
      </c>
      <c r="D22" s="39" t="s">
        <v>4</v>
      </c>
      <c r="E22" s="39" t="s">
        <v>5</v>
      </c>
      <c r="F22" s="39" t="s">
        <v>6</v>
      </c>
      <c r="G22" s="39" t="s">
        <v>7</v>
      </c>
      <c r="H22" s="42" t="s">
        <v>8</v>
      </c>
      <c r="I22" s="43" t="s">
        <v>9</v>
      </c>
      <c r="J22" s="119"/>
      <c r="K22" s="119"/>
    </row>
    <row r="23" spans="1:11">
      <c r="A23" s="37" t="s">
        <v>15</v>
      </c>
      <c r="B23" s="120" t="s">
        <v>16</v>
      </c>
      <c r="C23" s="120">
        <v>0</v>
      </c>
      <c r="D23" s="120">
        <v>0</v>
      </c>
      <c r="E23" s="124">
        <f>C23*D23</f>
        <v>0</v>
      </c>
      <c r="F23" s="120">
        <v>0</v>
      </c>
      <c r="G23" s="132">
        <v>0</v>
      </c>
      <c r="H23" s="124">
        <f>IF(F23,$E23/F23,0)</f>
        <v>0</v>
      </c>
      <c r="I23" s="130">
        <f>IF(G23,$E23/G23,0)</f>
        <v>0</v>
      </c>
      <c r="J23" s="119"/>
      <c r="K23" s="119"/>
    </row>
    <row r="24" spans="1:11" ht="15">
      <c r="A24" s="44" t="s">
        <v>17</v>
      </c>
      <c r="B24" s="133" t="s">
        <v>16</v>
      </c>
      <c r="C24" s="134">
        <v>87773.96</v>
      </c>
      <c r="D24" s="134">
        <v>6259304</v>
      </c>
      <c r="E24" s="134">
        <f>C24*D24</f>
        <v>549403898923.84003</v>
      </c>
      <c r="F24" s="134">
        <v>50694000</v>
      </c>
      <c r="G24" s="134">
        <v>50054859</v>
      </c>
      <c r="H24" s="135">
        <f>$E24/F24</f>
        <v>10837.651377359058</v>
      </c>
      <c r="I24" s="136">
        <f>$E24/G24</f>
        <v>10976.035292075041</v>
      </c>
      <c r="J24" s="119"/>
      <c r="K24" s="119"/>
    </row>
    <row r="25" spans="1:11" ht="15">
      <c r="A25" s="37" t="s">
        <v>18</v>
      </c>
      <c r="B25" s="41"/>
      <c r="C25" s="51">
        <f>SUM(C23:C24)</f>
        <v>87773.96</v>
      </c>
      <c r="D25" s="41"/>
      <c r="E25" s="51">
        <f t="shared" ref="E25:G25" si="1">SUM(E23:E24)</f>
        <v>549403898923.84003</v>
      </c>
      <c r="F25" s="51">
        <f t="shared" si="1"/>
        <v>50694000</v>
      </c>
      <c r="G25" s="51">
        <f t="shared" si="1"/>
        <v>50054859</v>
      </c>
      <c r="H25" s="51">
        <f>$E25/F25</f>
        <v>10837.651377359058</v>
      </c>
      <c r="I25" s="52">
        <f>$E25/G25</f>
        <v>10976.035292075041</v>
      </c>
      <c r="J25" s="119"/>
      <c r="K25" s="119"/>
    </row>
    <row r="27" spans="1:11">
      <c r="A27" s="112" t="s">
        <v>20</v>
      </c>
      <c r="B27" s="113"/>
      <c r="C27" s="113"/>
      <c r="D27" s="113"/>
      <c r="E27" s="113"/>
      <c r="F27" s="113"/>
      <c r="G27" s="113"/>
      <c r="H27" s="113"/>
      <c r="I27" s="114"/>
      <c r="J27" s="119"/>
      <c r="K27" s="119"/>
    </row>
    <row r="28" spans="1:11">
      <c r="A28" s="37" t="s">
        <v>1</v>
      </c>
      <c r="B28" s="45" t="s">
        <v>2</v>
      </c>
      <c r="C28" s="45" t="s">
        <v>3</v>
      </c>
      <c r="D28" s="45" t="s">
        <v>4</v>
      </c>
      <c r="E28" s="39" t="s">
        <v>5</v>
      </c>
      <c r="F28" s="45" t="s">
        <v>6</v>
      </c>
      <c r="G28" s="45" t="s">
        <v>7</v>
      </c>
      <c r="H28" s="45" t="s">
        <v>8</v>
      </c>
      <c r="I28" s="46" t="s">
        <v>9</v>
      </c>
      <c r="J28" s="119"/>
      <c r="K28" s="119"/>
    </row>
    <row r="29" spans="1:11" ht="15">
      <c r="A29" s="37" t="s">
        <v>10</v>
      </c>
      <c r="B29" s="120" t="s">
        <v>11</v>
      </c>
      <c r="C29" s="121">
        <v>25971.14</v>
      </c>
      <c r="D29" s="121">
        <v>5828767.4400000004</v>
      </c>
      <c r="E29" s="121">
        <f>C29*D29</f>
        <v>151379735211.68161</v>
      </c>
      <c r="F29" s="122">
        <v>125796000</v>
      </c>
      <c r="G29" s="122">
        <v>123530756</v>
      </c>
      <c r="H29" s="122">
        <f>($E29+$E30)/F29</f>
        <v>8173.9048360071829</v>
      </c>
      <c r="I29" s="123">
        <f>($E29+$E30)/G29</f>
        <v>8323.7937340103344</v>
      </c>
      <c r="J29" s="119"/>
      <c r="K29" s="119"/>
    </row>
    <row r="30" spans="1:11" ht="15">
      <c r="A30" s="37"/>
      <c r="B30" s="120" t="s">
        <v>12</v>
      </c>
      <c r="C30" s="121">
        <v>151183.58578253069</v>
      </c>
      <c r="D30" s="121">
        <v>5800000</v>
      </c>
      <c r="E30" s="121">
        <f t="shared" ref="E30:E32" si="2">C30*D30</f>
        <v>876864797538.67798</v>
      </c>
      <c r="F30" s="122"/>
      <c r="G30" s="122"/>
      <c r="H30" s="122"/>
      <c r="I30" s="123"/>
      <c r="J30" s="119"/>
      <c r="K30" s="119"/>
    </row>
    <row r="31" spans="1:11" ht="15">
      <c r="A31" s="37" t="s">
        <v>13</v>
      </c>
      <c r="B31" s="120" t="s">
        <v>11</v>
      </c>
      <c r="C31" s="121">
        <v>18960.82</v>
      </c>
      <c r="D31" s="121">
        <v>5828767.4400000004</v>
      </c>
      <c r="E31" s="121">
        <f t="shared" si="2"/>
        <v>110518210251.70081</v>
      </c>
      <c r="F31" s="122">
        <v>95400000</v>
      </c>
      <c r="G31" s="122">
        <v>92693000</v>
      </c>
      <c r="H31" s="122">
        <f>(E31+E32)/F31</f>
        <v>10721.98545820779</v>
      </c>
      <c r="I31" s="123">
        <f>($E31+$E32)/G31</f>
        <v>11035.109584467255</v>
      </c>
      <c r="J31" s="119"/>
      <c r="K31" s="119"/>
    </row>
    <row r="32" spans="1:11" ht="15">
      <c r="A32" s="44"/>
      <c r="B32" s="133" t="s">
        <v>12</v>
      </c>
      <c r="C32" s="134">
        <v>157303.31076919351</v>
      </c>
      <c r="D32" s="121">
        <v>5800000</v>
      </c>
      <c r="E32" s="121">
        <f t="shared" si="2"/>
        <v>912359202461.32239</v>
      </c>
      <c r="F32" s="137"/>
      <c r="G32" s="137"/>
      <c r="H32" s="137"/>
      <c r="I32" s="138"/>
      <c r="J32" s="119"/>
      <c r="K32" s="119"/>
    </row>
    <row r="33" spans="1:11" ht="15">
      <c r="A33" s="37" t="s">
        <v>14</v>
      </c>
      <c r="B33" s="38"/>
      <c r="C33" s="56">
        <f>SUM(C29:C32)</f>
        <v>353418.8565517242</v>
      </c>
      <c r="D33" s="38"/>
      <c r="E33" s="56">
        <f>SUM(E29:E32)</f>
        <v>2051121945463.3828</v>
      </c>
      <c r="F33" s="56">
        <f>SUM(F29:F32)</f>
        <v>221196000</v>
      </c>
      <c r="G33" s="56">
        <f>SUM(G29:G32)</f>
        <v>216223756</v>
      </c>
      <c r="H33" s="56">
        <f>$E33/F33</f>
        <v>9272.8708722733809</v>
      </c>
      <c r="I33" s="57">
        <f>$E33/G33</f>
        <v>9486.1082029459467</v>
      </c>
      <c r="J33" s="119"/>
      <c r="K33" s="119"/>
    </row>
    <row r="34" spans="1:11">
      <c r="A34" s="128"/>
      <c r="B34" s="119"/>
      <c r="C34" s="119"/>
      <c r="D34" s="119"/>
      <c r="E34" s="119"/>
      <c r="F34" s="119"/>
      <c r="G34" s="119"/>
      <c r="H34" s="119"/>
      <c r="I34" s="129"/>
      <c r="J34" s="119"/>
      <c r="K34" s="119"/>
    </row>
    <row r="35" spans="1:11">
      <c r="A35" s="37" t="s">
        <v>1</v>
      </c>
      <c r="B35" s="39" t="s">
        <v>2</v>
      </c>
      <c r="C35" s="39" t="s">
        <v>3</v>
      </c>
      <c r="D35" s="39" t="s">
        <v>4</v>
      </c>
      <c r="E35" s="39" t="s">
        <v>5</v>
      </c>
      <c r="F35" s="39" t="s">
        <v>6</v>
      </c>
      <c r="G35" s="39" t="s">
        <v>7</v>
      </c>
      <c r="H35" s="39" t="s">
        <v>8</v>
      </c>
      <c r="I35" s="40" t="s">
        <v>9</v>
      </c>
      <c r="J35" s="119"/>
      <c r="K35" s="119"/>
    </row>
    <row r="36" spans="1:11">
      <c r="A36" s="33" t="s">
        <v>15</v>
      </c>
      <c r="B36" s="139" t="s">
        <v>16</v>
      </c>
      <c r="C36" s="139">
        <v>0</v>
      </c>
      <c r="D36" s="139">
        <v>0</v>
      </c>
      <c r="E36" s="140">
        <f>C36*D36</f>
        <v>0</v>
      </c>
      <c r="F36" s="139"/>
      <c r="G36" s="139"/>
      <c r="H36" s="140">
        <f>IF(F36,$E36/F36,0)</f>
        <v>0</v>
      </c>
      <c r="I36" s="141">
        <f>IF(G36,$E36/G36,0)</f>
        <v>0</v>
      </c>
      <c r="J36" s="119"/>
      <c r="K36" s="119"/>
    </row>
    <row r="37" spans="1:11" ht="15">
      <c r="A37" s="37" t="s">
        <v>17</v>
      </c>
      <c r="B37" s="120" t="s">
        <v>16</v>
      </c>
      <c r="C37" s="72">
        <v>95056.56</v>
      </c>
      <c r="D37" s="72">
        <v>6256583.3899999997</v>
      </c>
      <c r="E37" s="121">
        <f>C37*D37</f>
        <v>594729294406.53833</v>
      </c>
      <c r="F37" s="121">
        <v>54105000</v>
      </c>
      <c r="G37" s="121">
        <v>52906390</v>
      </c>
      <c r="H37" s="121">
        <f>$E37/F37</f>
        <v>10992.131862240798</v>
      </c>
      <c r="I37" s="131">
        <f>$E37/G37</f>
        <v>11241.161878679273</v>
      </c>
      <c r="J37" s="119"/>
      <c r="K37" s="119"/>
    </row>
    <row r="38" spans="1:11" s="55" customFormat="1" ht="15">
      <c r="A38" s="47" t="s">
        <v>18</v>
      </c>
      <c r="B38" s="41"/>
      <c r="C38" s="51">
        <f>SUM(C36:C37)</f>
        <v>95056.56</v>
      </c>
      <c r="D38" s="41"/>
      <c r="E38" s="51">
        <f t="shared" ref="E38:G38" si="3">SUM(E36:E37)</f>
        <v>594729294406.53833</v>
      </c>
      <c r="F38" s="51">
        <f t="shared" si="3"/>
        <v>54105000</v>
      </c>
      <c r="G38" s="51">
        <f t="shared" si="3"/>
        <v>52906390</v>
      </c>
      <c r="H38" s="51">
        <f>$E38/F38</f>
        <v>10992.131862240798</v>
      </c>
      <c r="I38" s="52">
        <f>$E38/G38</f>
        <v>11241.161878679273</v>
      </c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C19" sqref="C19"/>
    </sheetView>
  </sheetViews>
  <sheetFormatPr defaultColWidth="9.140625" defaultRowHeight="14.45"/>
  <cols>
    <col min="1" max="1" width="22.425781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 ht="1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4.45" customHeight="1">
      <c r="A3" s="8" t="s">
        <v>21</v>
      </c>
      <c r="B3" s="3" t="s">
        <v>11</v>
      </c>
      <c r="C3" s="4">
        <v>513.15</v>
      </c>
      <c r="D3" s="4">
        <v>5862257</v>
      </c>
      <c r="E3" s="4">
        <f>C3*D3</f>
        <v>3008217179.5499997</v>
      </c>
      <c r="F3" s="115">
        <v>85786000</v>
      </c>
      <c r="G3" s="115">
        <v>78567295.790000007</v>
      </c>
      <c r="H3" s="115">
        <f>IF(F3,(E3+E4)/F3,0)</f>
        <v>9538.033761844008</v>
      </c>
      <c r="I3" s="116">
        <f>IF(G3,(E3+E4)/G3,0)</f>
        <v>10414.381150148913</v>
      </c>
    </row>
    <row r="4" spans="1:9" ht="14.45" customHeight="1">
      <c r="A4" s="8"/>
      <c r="B4" s="3" t="s">
        <v>16</v>
      </c>
      <c r="C4" s="4">
        <v>130657</v>
      </c>
      <c r="D4" s="4">
        <v>6239402</v>
      </c>
      <c r="E4" s="4">
        <f t="shared" ref="E4:E6" si="0">C4*D4</f>
        <v>815221547114</v>
      </c>
      <c r="F4" s="115"/>
      <c r="G4" s="115"/>
      <c r="H4" s="115"/>
      <c r="I4" s="116"/>
    </row>
    <row r="5" spans="1:9" ht="14.45" customHeight="1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17">
        <v>0</v>
      </c>
      <c r="G5" s="117">
        <v>0</v>
      </c>
      <c r="H5" s="117">
        <f>IF(F5,(E5+E6)/F5,0)</f>
        <v>0</v>
      </c>
      <c r="I5" s="118">
        <f>IF(G5,(E5+E6)/G5,0)</f>
        <v>0</v>
      </c>
    </row>
    <row r="6" spans="1:9" ht="14.45" customHeight="1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17"/>
      <c r="G6" s="117"/>
      <c r="H6" s="117"/>
      <c r="I6" s="118"/>
    </row>
    <row r="7" spans="1:9" ht="15">
      <c r="A7" s="11" t="s">
        <v>23</v>
      </c>
      <c r="B7" s="13"/>
      <c r="C7" s="49">
        <f>SUM(C3:C6)</f>
        <v>131170.15</v>
      </c>
      <c r="D7" s="13"/>
      <c r="E7" s="49">
        <f>SUM(E3:E6)</f>
        <v>818229764293.55005</v>
      </c>
      <c r="F7" s="49">
        <f>SUM(F3:F6)</f>
        <v>85786000</v>
      </c>
      <c r="G7" s="49">
        <f>SUM(G3:G6)</f>
        <v>78567295.790000007</v>
      </c>
      <c r="H7" s="49">
        <f>$E7/F7</f>
        <v>9538.033761844008</v>
      </c>
      <c r="I7" s="53">
        <f>$E7/G7</f>
        <v>10414.381150148913</v>
      </c>
    </row>
    <row r="9" spans="1:9">
      <c r="A9" s="109" t="s">
        <v>19</v>
      </c>
      <c r="B9" s="110"/>
      <c r="C9" s="110"/>
      <c r="D9" s="110"/>
      <c r="E9" s="110"/>
      <c r="F9" s="110"/>
      <c r="G9" s="110"/>
      <c r="H9" s="110"/>
      <c r="I9" s="111"/>
    </row>
    <row r="10" spans="1:9" ht="1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ht="14.45" customHeight="1">
      <c r="A11" s="8" t="s">
        <v>21</v>
      </c>
      <c r="B11" s="3" t="s">
        <v>11</v>
      </c>
      <c r="C11" s="5">
        <v>0</v>
      </c>
      <c r="D11" s="5">
        <v>0</v>
      </c>
      <c r="E11" s="5">
        <f>C11*D11</f>
        <v>0</v>
      </c>
      <c r="F11" s="115">
        <v>108042000</v>
      </c>
      <c r="G11" s="115">
        <v>98989970</v>
      </c>
      <c r="H11" s="115">
        <f>IF(F11,(E11+E12)/F11,0)</f>
        <v>9456.2166018874141</v>
      </c>
      <c r="I11" s="116">
        <f>IF(G11,(E11+E12)/G11,0)</f>
        <v>10320.930030599262</v>
      </c>
    </row>
    <row r="12" spans="1:9" ht="15">
      <c r="A12" s="8"/>
      <c r="B12" s="3" t="s">
        <v>16</v>
      </c>
      <c r="C12" s="4">
        <v>163891.04</v>
      </c>
      <c r="D12" s="4">
        <v>6233828</v>
      </c>
      <c r="E12" s="4">
        <f t="shared" ref="E12:E14" si="1">C12*D12</f>
        <v>1021668554101.12</v>
      </c>
      <c r="F12" s="115"/>
      <c r="G12" s="115"/>
      <c r="H12" s="115"/>
      <c r="I12" s="116"/>
    </row>
    <row r="13" spans="1:9" ht="15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17">
        <v>0</v>
      </c>
      <c r="G13" s="117">
        <v>0</v>
      </c>
      <c r="H13" s="117">
        <f>IF(F13,(E13+E14)/F13,0)</f>
        <v>0</v>
      </c>
      <c r="I13" s="118">
        <f>IF(G13,(E13+E14)/G13,0)</f>
        <v>0</v>
      </c>
    </row>
    <row r="14" spans="1:9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17"/>
      <c r="G14" s="117"/>
      <c r="H14" s="117"/>
      <c r="I14" s="118"/>
    </row>
    <row r="15" spans="1:9" ht="15">
      <c r="A15" s="11" t="s">
        <v>23</v>
      </c>
      <c r="B15" s="13"/>
      <c r="C15" s="49">
        <f>SUM(C11:C14)</f>
        <v>163891.04</v>
      </c>
      <c r="D15" s="13"/>
      <c r="E15" s="49">
        <f>SUM(E11:E14)</f>
        <v>1021668554101.12</v>
      </c>
      <c r="F15" s="49">
        <f>SUM(F11:F14)</f>
        <v>108042000</v>
      </c>
      <c r="G15" s="49">
        <f>SUM(G11:G14)</f>
        <v>98989970</v>
      </c>
      <c r="H15" s="49">
        <f>$E15/F15</f>
        <v>9456.2166018874141</v>
      </c>
      <c r="I15" s="53">
        <f>$E15/G15</f>
        <v>10320.930030599262</v>
      </c>
    </row>
    <row r="17" spans="1:9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 ht="1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4.45" customHeight="1">
      <c r="A19" s="8" t="s">
        <v>21</v>
      </c>
      <c r="B19" s="3" t="s">
        <v>11</v>
      </c>
      <c r="C19" s="4">
        <v>4945.6099999999997</v>
      </c>
      <c r="D19" s="4">
        <v>5834886</v>
      </c>
      <c r="E19" s="4">
        <f>C19*D19</f>
        <v>28857070550.459999</v>
      </c>
      <c r="F19" s="115">
        <v>72811940</v>
      </c>
      <c r="G19" s="115">
        <v>65468590.409000002</v>
      </c>
      <c r="H19" s="115">
        <f>IF(F19,(E19+E20)/F19,0)</f>
        <v>9724.4907390938897</v>
      </c>
      <c r="I19" s="116">
        <f>IF(G19,(E19+E20)/G19,0)</f>
        <v>10815.24791968215</v>
      </c>
    </row>
    <row r="20" spans="1:9" ht="14.45" customHeight="1">
      <c r="A20" s="8"/>
      <c r="B20" s="3" t="s">
        <v>16</v>
      </c>
      <c r="C20" s="4">
        <v>109047</v>
      </c>
      <c r="D20" s="4">
        <v>6228525</v>
      </c>
      <c r="E20" s="4">
        <f t="shared" ref="E20:E22" si="2">C20*D20</f>
        <v>679201965675</v>
      </c>
      <c r="F20" s="115"/>
      <c r="G20" s="115"/>
      <c r="H20" s="115"/>
      <c r="I20" s="116"/>
    </row>
    <row r="21" spans="1:9" ht="14.45" customHeight="1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17">
        <v>0</v>
      </c>
      <c r="G21" s="117">
        <v>0</v>
      </c>
      <c r="H21" s="117">
        <f>IF(F21,(E21+E22)/F21,0)</f>
        <v>0</v>
      </c>
      <c r="I21" s="118">
        <f>IF(G21,(E21+E22)/G21,0)</f>
        <v>0</v>
      </c>
    </row>
    <row r="22" spans="1:9" ht="14.45" customHeight="1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17"/>
      <c r="G22" s="117"/>
      <c r="H22" s="117"/>
      <c r="I22" s="118"/>
    </row>
    <row r="23" spans="1:9" ht="15">
      <c r="A23" s="11" t="s">
        <v>23</v>
      </c>
      <c r="B23" s="13"/>
      <c r="C23" s="49">
        <f>SUM(C19:C22)</f>
        <v>113992.61</v>
      </c>
      <c r="D23" s="13"/>
      <c r="E23" s="49">
        <f>SUM(E19:E22)</f>
        <v>708059036225.45996</v>
      </c>
      <c r="F23" s="49">
        <f>SUM(F19:F22)</f>
        <v>72811940</v>
      </c>
      <c r="G23" s="49">
        <f>SUM(G19:G22)</f>
        <v>65468590.409000002</v>
      </c>
      <c r="H23" s="49">
        <f>$E23/F23</f>
        <v>9724.4907390938897</v>
      </c>
      <c r="I23" s="53">
        <f>$E23/G23</f>
        <v>10815.24791968215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F5" sqref="F5:F6"/>
    </sheetView>
  </sheetViews>
  <sheetFormatPr defaultColWidth="9.140625" defaultRowHeight="14.45"/>
  <cols>
    <col min="1" max="1" width="22.140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24</v>
      </c>
      <c r="B3" s="3" t="s">
        <v>12</v>
      </c>
      <c r="C3" s="5">
        <v>0</v>
      </c>
      <c r="D3" s="5">
        <v>0</v>
      </c>
      <c r="E3" s="5">
        <f>C3*D3</f>
        <v>0</v>
      </c>
      <c r="F3" s="117">
        <v>0</v>
      </c>
      <c r="G3" s="117">
        <v>0</v>
      </c>
      <c r="H3" s="117">
        <f>IF(F3,($E3+$E4)/F3,0)</f>
        <v>0</v>
      </c>
      <c r="I3" s="118">
        <f>IF(G3,($E3+$E4)/G3,0)</f>
        <v>0</v>
      </c>
    </row>
    <row r="4" spans="1:9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17"/>
      <c r="G4" s="117"/>
      <c r="H4" s="117"/>
      <c r="I4" s="118"/>
    </row>
    <row r="5" spans="1:9" ht="15">
      <c r="A5" s="8" t="s">
        <v>25</v>
      </c>
      <c r="B5" s="3" t="s">
        <v>12</v>
      </c>
      <c r="C5" s="4">
        <v>266826.66666666669</v>
      </c>
      <c r="D5" s="4">
        <v>6300000</v>
      </c>
      <c r="E5" s="4">
        <f t="shared" si="0"/>
        <v>1681008000000.0002</v>
      </c>
      <c r="F5" s="115">
        <v>190900000</v>
      </c>
      <c r="G5" s="115">
        <v>176462500</v>
      </c>
      <c r="H5" s="115">
        <f>IF(F5,($E5+$E6)/F5,0)</f>
        <v>10883.987288428918</v>
      </c>
      <c r="I5" s="116">
        <f>IF(G5,($E5+$E6)/G5,0)</f>
        <v>11774.47431245211</v>
      </c>
    </row>
    <row r="6" spans="1:9" ht="15">
      <c r="A6" s="8"/>
      <c r="B6" s="3" t="s">
        <v>16</v>
      </c>
      <c r="C6" s="4">
        <v>63547.63</v>
      </c>
      <c r="D6" s="4">
        <v>6243272.54</v>
      </c>
      <c r="E6" s="4">
        <f t="shared" si="0"/>
        <v>396745173361.0802</v>
      </c>
      <c r="F6" s="115"/>
      <c r="G6" s="115"/>
      <c r="H6" s="115"/>
      <c r="I6" s="116"/>
    </row>
    <row r="7" spans="1:9" ht="15">
      <c r="A7" s="11" t="s">
        <v>26</v>
      </c>
      <c r="B7" s="13"/>
      <c r="C7" s="49">
        <f>SUM(C3:C6)</f>
        <v>330374.29666666669</v>
      </c>
      <c r="D7" s="13"/>
      <c r="E7" s="49">
        <f>SUM(E3:E6)</f>
        <v>2077753173361.0806</v>
      </c>
      <c r="F7" s="49">
        <f>SUM(F3:F6)</f>
        <v>190900000</v>
      </c>
      <c r="G7" s="49">
        <f>SUM(G3:G6)</f>
        <v>176462500</v>
      </c>
      <c r="H7" s="49">
        <f>$E7/F7</f>
        <v>10883.987288428918</v>
      </c>
      <c r="I7" s="53">
        <f>$E7/G7</f>
        <v>11774.47431245211</v>
      </c>
    </row>
    <row r="9" spans="1:9">
      <c r="A9" s="109" t="s">
        <v>19</v>
      </c>
      <c r="B9" s="110"/>
      <c r="C9" s="110"/>
      <c r="D9" s="110"/>
      <c r="E9" s="110"/>
      <c r="F9" s="110"/>
      <c r="G9" s="110"/>
      <c r="H9" s="110"/>
      <c r="I9" s="111"/>
    </row>
    <row r="10" spans="1:9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ht="15">
      <c r="A11" s="8" t="s">
        <v>24</v>
      </c>
      <c r="B11" s="3" t="s">
        <v>12</v>
      </c>
      <c r="C11" s="4">
        <v>221998.56</v>
      </c>
      <c r="D11" s="4">
        <v>6279880.4670285685</v>
      </c>
      <c r="E11" s="4">
        <f>C11*D11</f>
        <v>1394124420652.4697</v>
      </c>
      <c r="F11" s="115">
        <v>164360000</v>
      </c>
      <c r="G11" s="115">
        <v>154048600</v>
      </c>
      <c r="H11" s="115">
        <f>IF(F11,($E11+$E12)/F11,0)</f>
        <v>10892.865421728533</v>
      </c>
      <c r="I11" s="116">
        <f>IF(G11,($E11+$E12)/G11,0)</f>
        <v>11621.990467393418</v>
      </c>
    </row>
    <row r="12" spans="1:9" ht="15">
      <c r="A12" s="8"/>
      <c r="B12" s="3" t="s">
        <v>16</v>
      </c>
      <c r="C12" s="4">
        <v>63297.01</v>
      </c>
      <c r="D12" s="4">
        <v>6259805.0060000001</v>
      </c>
      <c r="E12" s="4">
        <f t="shared" ref="E12:E14" si="1">C12*D12</f>
        <v>396226940062.83209</v>
      </c>
      <c r="F12" s="115"/>
      <c r="G12" s="115"/>
      <c r="H12" s="115"/>
      <c r="I12" s="116"/>
    </row>
    <row r="13" spans="1:9" ht="15">
      <c r="A13" s="8" t="s">
        <v>25</v>
      </c>
      <c r="B13" s="3" t="s">
        <v>12</v>
      </c>
      <c r="C13" s="4">
        <v>139710.84</v>
      </c>
      <c r="D13" s="4">
        <v>6279880.4670285685</v>
      </c>
      <c r="E13" s="4">
        <f t="shared" si="1"/>
        <v>877367375148.15356</v>
      </c>
      <c r="F13" s="115">
        <v>208030000</v>
      </c>
      <c r="G13" s="115">
        <v>192996400</v>
      </c>
      <c r="H13" s="115">
        <f>IF(F13,($E13+$E14)/F13,0)</f>
        <v>10411.5903178156</v>
      </c>
      <c r="I13" s="116">
        <f>IF(G13,($E13+$E14)/G13,0)</f>
        <v>11222.608990712673</v>
      </c>
    </row>
    <row r="14" spans="1:9" ht="15">
      <c r="A14" s="8"/>
      <c r="B14" s="3" t="s">
        <v>16</v>
      </c>
      <c r="C14" s="4">
        <v>205845.99</v>
      </c>
      <c r="D14" s="4">
        <v>6259805.0060000001</v>
      </c>
      <c r="E14" s="4">
        <f t="shared" si="1"/>
        <v>1288555758667.0259</v>
      </c>
      <c r="F14" s="115"/>
      <c r="G14" s="115"/>
      <c r="H14" s="115"/>
      <c r="I14" s="116"/>
    </row>
    <row r="15" spans="1:9" ht="15">
      <c r="A15" s="11" t="s">
        <v>26</v>
      </c>
      <c r="B15" s="13"/>
      <c r="C15" s="49">
        <f>SUM(C11:C14)</f>
        <v>630852.4</v>
      </c>
      <c r="D15" s="13"/>
      <c r="E15" s="49">
        <f>SUM(E11:E14)</f>
        <v>3956274494530.481</v>
      </c>
      <c r="F15" s="49">
        <f>SUM(F11:F14)</f>
        <v>372390000</v>
      </c>
      <c r="G15" s="49">
        <f>SUM(G11:G14)</f>
        <v>347045000</v>
      </c>
      <c r="H15" s="49">
        <f>$E15/F15</f>
        <v>10624.008417332583</v>
      </c>
      <c r="I15" s="53">
        <f>$E15/G15</f>
        <v>11399.889047617689</v>
      </c>
    </row>
    <row r="17" spans="1:9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5">
      <c r="A19" s="8" t="s">
        <v>24</v>
      </c>
      <c r="B19" s="3" t="s">
        <v>12</v>
      </c>
      <c r="C19" s="4">
        <v>85044.99</v>
      </c>
      <c r="D19" s="4">
        <v>6300000</v>
      </c>
      <c r="E19" s="4">
        <f>C19*D19</f>
        <v>535783437000.00006</v>
      </c>
      <c r="F19" s="115">
        <v>196420000</v>
      </c>
      <c r="G19" s="115">
        <v>183062600</v>
      </c>
      <c r="H19" s="115">
        <f>IF(F19,($E19+$E20)/F19,0)</f>
        <v>10378.79438528635</v>
      </c>
      <c r="I19" s="116">
        <f>IF(G19,($E19+$E20)/G19,0)</f>
        <v>11136.09657656968</v>
      </c>
    </row>
    <row r="20" spans="1:9" ht="15">
      <c r="A20" s="8"/>
      <c r="B20" s="3" t="s">
        <v>16</v>
      </c>
      <c r="C20" s="4">
        <v>240583.46</v>
      </c>
      <c r="D20" s="4">
        <v>6246561.4060000004</v>
      </c>
      <c r="E20" s="4">
        <f t="shared" ref="E20:E22" si="2">C20*D20</f>
        <v>1502819356157.9448</v>
      </c>
      <c r="F20" s="115"/>
      <c r="G20" s="115"/>
      <c r="H20" s="115"/>
      <c r="I20" s="116"/>
    </row>
    <row r="21" spans="1:9" ht="15">
      <c r="A21" s="8" t="s">
        <v>25</v>
      </c>
      <c r="B21" s="3" t="s">
        <v>12</v>
      </c>
      <c r="C21" s="4">
        <v>112691.67</v>
      </c>
      <c r="D21" s="4">
        <v>6300000</v>
      </c>
      <c r="E21" s="4">
        <f t="shared" si="2"/>
        <v>709957521000</v>
      </c>
      <c r="F21" s="115">
        <v>172020000</v>
      </c>
      <c r="G21" s="115">
        <v>158864900</v>
      </c>
      <c r="H21" s="115">
        <f>IF(F21,($E21+$E22)/F21,0)</f>
        <v>10710.126936662022</v>
      </c>
      <c r="I21" s="116">
        <f>IF(G21,($E21+$E22)/G21,0)</f>
        <v>11596.998680291248</v>
      </c>
    </row>
    <row r="22" spans="1:9" ht="15">
      <c r="A22" s="8"/>
      <c r="B22" s="3" t="s">
        <v>16</v>
      </c>
      <c r="C22" s="4">
        <v>181283.5</v>
      </c>
      <c r="D22" s="4">
        <v>6246561.4060000004</v>
      </c>
      <c r="E22" s="4">
        <f t="shared" si="2"/>
        <v>1132398514644.6011</v>
      </c>
      <c r="F22" s="115"/>
      <c r="G22" s="115"/>
      <c r="H22" s="115"/>
      <c r="I22" s="116"/>
    </row>
    <row r="23" spans="1:9" ht="15">
      <c r="A23" s="11" t="s">
        <v>26</v>
      </c>
      <c r="B23" s="13"/>
      <c r="C23" s="49">
        <f>SUM(C19:C22)</f>
        <v>619603.62</v>
      </c>
      <c r="D23" s="13"/>
      <c r="E23" s="49">
        <f>SUM(E19:E22)</f>
        <v>3880958828802.5459</v>
      </c>
      <c r="F23" s="49">
        <f>SUM(F19:F22)</f>
        <v>368440000</v>
      </c>
      <c r="G23" s="49">
        <f>SUM(G19:G22)</f>
        <v>341927500</v>
      </c>
      <c r="H23" s="49">
        <f>$E23/F23</f>
        <v>10533.489384438568</v>
      </c>
      <c r="I23" s="53">
        <f>$E23/G23</f>
        <v>11350.238950662189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19" sqref="C19"/>
    </sheetView>
  </sheetViews>
  <sheetFormatPr defaultColWidth="9.140625" defaultRowHeight="14.45"/>
  <cols>
    <col min="1" max="1" width="20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27</v>
      </c>
      <c r="B3" s="3" t="s">
        <v>11</v>
      </c>
      <c r="C3" s="5">
        <v>0</v>
      </c>
      <c r="D3" s="5">
        <v>0</v>
      </c>
      <c r="E3" s="5">
        <f>C3*D3</f>
        <v>0</v>
      </c>
      <c r="F3" s="117">
        <v>0</v>
      </c>
      <c r="G3" s="117">
        <v>0</v>
      </c>
      <c r="H3" s="117">
        <f>IF(F3,($E3+$E4)/F3,0)</f>
        <v>0</v>
      </c>
      <c r="I3" s="118">
        <f>IF(G3,($E3+$E4)/G3,0)</f>
        <v>0</v>
      </c>
    </row>
    <row r="4" spans="1:9" ht="1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17"/>
      <c r="G4" s="117"/>
      <c r="H4" s="117"/>
      <c r="I4" s="118"/>
    </row>
    <row r="5" spans="1:9" ht="14.45" customHeight="1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17">
        <v>0</v>
      </c>
      <c r="G5" s="117">
        <v>0</v>
      </c>
      <c r="H5" s="117">
        <f>IF(F5,($E5+$E6)/F5,0)</f>
        <v>0</v>
      </c>
      <c r="I5" s="118">
        <f>IF(G5,($E5+$E6)/G5,0)</f>
        <v>0</v>
      </c>
    </row>
    <row r="6" spans="1:9" ht="14.45" customHeight="1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17"/>
      <c r="G6" s="117"/>
      <c r="H6" s="117"/>
      <c r="I6" s="118"/>
    </row>
    <row r="7" spans="1:9" ht="15">
      <c r="A7" s="11" t="s">
        <v>29</v>
      </c>
      <c r="B7" s="13"/>
      <c r="C7" s="59">
        <f>SUM(C3:C6)</f>
        <v>0</v>
      </c>
      <c r="D7" s="70"/>
      <c r="E7" s="59">
        <f>SUM(E3:E6)</f>
        <v>0</v>
      </c>
      <c r="F7" s="59">
        <f>SUM(F3:F6)</f>
        <v>0</v>
      </c>
      <c r="G7" s="59">
        <f>SUM(G3:G6)</f>
        <v>0</v>
      </c>
      <c r="H7" s="59">
        <f>IF(F7,$E7/F7,0)</f>
        <v>0</v>
      </c>
      <c r="I7" s="71">
        <f>IF(G7,$E7/G7,0)</f>
        <v>0</v>
      </c>
    </row>
    <row r="9" spans="1:9">
      <c r="A9" s="109" t="s">
        <v>19</v>
      </c>
      <c r="B9" s="110"/>
      <c r="C9" s="110"/>
      <c r="D9" s="110"/>
      <c r="E9" s="110"/>
      <c r="F9" s="110"/>
      <c r="G9" s="110"/>
      <c r="H9" s="110"/>
      <c r="I9" s="111"/>
    </row>
    <row r="10" spans="1:9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>
      <c r="A11" s="8" t="s">
        <v>27</v>
      </c>
      <c r="B11" s="3" t="s">
        <v>11</v>
      </c>
      <c r="C11" s="5">
        <v>0</v>
      </c>
      <c r="D11" s="5">
        <v>0</v>
      </c>
      <c r="E11" s="5">
        <f>C11*D11</f>
        <v>0</v>
      </c>
      <c r="F11" s="117">
        <v>0</v>
      </c>
      <c r="G11" s="117">
        <v>0</v>
      </c>
      <c r="H11" s="117">
        <f>IF(F11,($E11+$E12)/F11,0)</f>
        <v>0</v>
      </c>
      <c r="I11" s="118">
        <f>IF(G11,($E11+$E12)/G11,0)</f>
        <v>0</v>
      </c>
    </row>
    <row r="12" spans="1:9" ht="15">
      <c r="A12" s="8"/>
      <c r="B12" s="3" t="s">
        <v>16</v>
      </c>
      <c r="C12" s="5">
        <v>0</v>
      </c>
      <c r="D12" s="5">
        <v>0</v>
      </c>
      <c r="E12" s="5">
        <f t="shared" ref="E12:E14" si="1">C12*D12</f>
        <v>0</v>
      </c>
      <c r="F12" s="117"/>
      <c r="G12" s="117"/>
      <c r="H12" s="117"/>
      <c r="I12" s="118"/>
    </row>
    <row r="13" spans="1:9" ht="14.45" customHeight="1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17">
        <v>0</v>
      </c>
      <c r="G13" s="117">
        <v>0</v>
      </c>
      <c r="H13" s="117">
        <f>IF(F13,($E13+$E14)/F13,0)</f>
        <v>0</v>
      </c>
      <c r="I13" s="118">
        <f>IF(G13,($E13+$E14)/G13,0)</f>
        <v>0</v>
      </c>
    </row>
    <row r="14" spans="1:9" ht="1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17"/>
      <c r="G14" s="117"/>
      <c r="H14" s="117"/>
      <c r="I14" s="118"/>
    </row>
    <row r="15" spans="1:9" ht="15">
      <c r="A15" s="11" t="s">
        <v>29</v>
      </c>
      <c r="B15" s="13"/>
      <c r="C15" s="59">
        <f>SUM(C11:C14)</f>
        <v>0</v>
      </c>
      <c r="D15" s="70"/>
      <c r="E15" s="59">
        <f>SUM(E11:E14)</f>
        <v>0</v>
      </c>
      <c r="F15" s="59">
        <f>SUM(F11:F14)</f>
        <v>0</v>
      </c>
      <c r="G15" s="59">
        <f>SUM(G11:G14)</f>
        <v>0</v>
      </c>
      <c r="H15" s="59">
        <f>IF(F15,$E15/F15,0)</f>
        <v>0</v>
      </c>
      <c r="I15" s="71">
        <f>IF(G15,$E15/G15,0)</f>
        <v>0</v>
      </c>
    </row>
    <row r="17" spans="1:9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17">
        <v>0</v>
      </c>
      <c r="G19" s="117">
        <v>0</v>
      </c>
      <c r="H19" s="117">
        <f>IF(F19,($E19+$E20)/F19,0)</f>
        <v>0</v>
      </c>
      <c r="I19" s="117">
        <f>IF(G19,($E19+$E20)/G19,0)</f>
        <v>0</v>
      </c>
    </row>
    <row r="20" spans="1:9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17"/>
      <c r="G20" s="117"/>
      <c r="H20" s="117"/>
      <c r="I20" s="117"/>
    </row>
    <row r="21" spans="1:9">
      <c r="A21" s="8" t="s">
        <v>28</v>
      </c>
      <c r="B21" s="3" t="s">
        <v>11</v>
      </c>
      <c r="C21" s="4">
        <v>638.61</v>
      </c>
      <c r="D21" s="4">
        <v>5798255</v>
      </c>
      <c r="E21" s="4">
        <f t="shared" si="2"/>
        <v>3702823625.5500002</v>
      </c>
      <c r="F21" s="115">
        <v>43425000</v>
      </c>
      <c r="G21" s="115">
        <v>36496230</v>
      </c>
      <c r="H21" s="115">
        <f>(E21+E22)/F21</f>
        <v>11636.743746200345</v>
      </c>
      <c r="I21" s="116">
        <f>($E21+$E22)/G21</f>
        <v>13845.967026697004</v>
      </c>
    </row>
    <row r="22" spans="1:9">
      <c r="A22" s="8"/>
      <c r="B22" s="3" t="s">
        <v>16</v>
      </c>
      <c r="C22" s="4">
        <v>80496.600000000006</v>
      </c>
      <c r="D22" s="4">
        <v>6231602</v>
      </c>
      <c r="E22" s="4">
        <f t="shared" si="2"/>
        <v>501622773553.20001</v>
      </c>
      <c r="F22" s="115"/>
      <c r="G22" s="115"/>
      <c r="H22" s="115"/>
      <c r="I22" s="116"/>
    </row>
    <row r="23" spans="1:9" ht="15">
      <c r="A23" s="11" t="s">
        <v>29</v>
      </c>
      <c r="B23" s="13"/>
      <c r="C23" s="49">
        <f>SUM(C19:C22)</f>
        <v>81135.210000000006</v>
      </c>
      <c r="D23" s="13"/>
      <c r="E23" s="49">
        <f>SUM(E19:E22)</f>
        <v>505325597178.75</v>
      </c>
      <c r="F23" s="49">
        <f>SUM(F19:F22)</f>
        <v>43425000</v>
      </c>
      <c r="G23" s="49">
        <f>SUM(G19:G22)</f>
        <v>36496230</v>
      </c>
      <c r="H23" s="49">
        <f>$E23/F23</f>
        <v>11636.743746200345</v>
      </c>
      <c r="I23" s="53">
        <f>$E23/G23</f>
        <v>13845.967026697004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topLeftCell="A20" workbookViewId="0">
      <selection activeCell="D44" sqref="D44"/>
    </sheetView>
  </sheetViews>
  <sheetFormatPr defaultColWidth="9.140625" defaultRowHeight="14.45"/>
  <cols>
    <col min="1" max="1" width="15.710937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5">
      <c r="A3" s="8" t="s">
        <v>30</v>
      </c>
      <c r="B3" s="54" t="s">
        <v>11</v>
      </c>
      <c r="C3" s="54">
        <v>0</v>
      </c>
      <c r="D3" s="54">
        <v>0</v>
      </c>
      <c r="E3" s="5">
        <f t="shared" ref="E3:E12" si="0">C3*D3</f>
        <v>0</v>
      </c>
      <c r="F3" s="54">
        <v>0</v>
      </c>
      <c r="G3" s="54">
        <v>0</v>
      </c>
      <c r="H3" s="5">
        <f t="shared" ref="H3" si="1">IF(F3,($E3)/F3,0)</f>
        <v>0</v>
      </c>
      <c r="I3" s="14">
        <f t="shared" ref="I3" si="2">IF(G3,($E3)/G3,0)</f>
        <v>0</v>
      </c>
    </row>
    <row r="4" spans="1:9">
      <c r="A4" s="8" t="s">
        <v>31</v>
      </c>
      <c r="B4" s="3" t="s">
        <v>11</v>
      </c>
      <c r="C4" s="4">
        <v>45361.98</v>
      </c>
      <c r="D4" s="4">
        <v>5782968</v>
      </c>
      <c r="E4" s="4">
        <f>C4*D4</f>
        <v>262326878756.64001</v>
      </c>
      <c r="F4" s="4">
        <v>17458000</v>
      </c>
      <c r="G4" s="4">
        <v>17388168</v>
      </c>
      <c r="H4" s="4">
        <f t="shared" ref="H4:H10" si="3">IF(F4,($E4)/F4,0)</f>
        <v>15026.170165920495</v>
      </c>
      <c r="I4" s="10">
        <f t="shared" ref="I4:I10" si="4">IF(G4,($E4)/G4,0)</f>
        <v>15086.516230843872</v>
      </c>
    </row>
    <row r="5" spans="1:9">
      <c r="A5" s="8" t="s">
        <v>32</v>
      </c>
      <c r="B5" s="3" t="s">
        <v>11</v>
      </c>
      <c r="C5" s="4">
        <v>40041.269999999997</v>
      </c>
      <c r="D5" s="4">
        <v>5782968</v>
      </c>
      <c r="E5" s="4">
        <f t="shared" si="0"/>
        <v>231557383089.35999</v>
      </c>
      <c r="F5" s="4">
        <v>15518000</v>
      </c>
      <c r="G5" s="4">
        <v>15455928</v>
      </c>
      <c r="H5" s="4">
        <f t="shared" si="3"/>
        <v>14921.857397174892</v>
      </c>
      <c r="I5" s="10">
        <f t="shared" si="4"/>
        <v>14981.784535316157</v>
      </c>
    </row>
    <row r="6" spans="1:9">
      <c r="A6" s="8" t="s">
        <v>33</v>
      </c>
      <c r="B6" s="3" t="s">
        <v>11</v>
      </c>
      <c r="C6" s="5">
        <v>0</v>
      </c>
      <c r="D6" s="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>
      <c r="A7" s="8" t="s">
        <v>34</v>
      </c>
      <c r="B7" s="3" t="s">
        <v>11</v>
      </c>
      <c r="C7" s="4">
        <v>40967.620000000003</v>
      </c>
      <c r="D7" s="4">
        <v>5782968</v>
      </c>
      <c r="E7" s="4">
        <f t="shared" si="0"/>
        <v>236914435496.16</v>
      </c>
      <c r="F7" s="4">
        <v>15798000</v>
      </c>
      <c r="G7" s="4">
        <v>15734808</v>
      </c>
      <c r="H7" s="4">
        <f t="shared" si="3"/>
        <v>14996.482814037221</v>
      </c>
      <c r="I7" s="10">
        <f t="shared" si="4"/>
        <v>15056.709652647811</v>
      </c>
    </row>
    <row r="8" spans="1:9" ht="15">
      <c r="A8" s="8" t="s">
        <v>35</v>
      </c>
      <c r="B8" s="54" t="s">
        <v>11</v>
      </c>
      <c r="C8" s="5">
        <v>0</v>
      </c>
      <c r="D8" s="5">
        <v>0</v>
      </c>
      <c r="E8" s="5">
        <f t="shared" si="0"/>
        <v>0</v>
      </c>
      <c r="F8" s="5">
        <f t="shared" ref="F8:G12" si="5">D8*E8</f>
        <v>0</v>
      </c>
      <c r="G8" s="5">
        <f t="shared" ref="G8:G12" si="6">E8*F8</f>
        <v>0</v>
      </c>
      <c r="H8" s="5">
        <f t="shared" si="3"/>
        <v>0</v>
      </c>
      <c r="I8" s="14">
        <f t="shared" si="4"/>
        <v>0</v>
      </c>
    </row>
    <row r="9" spans="1:9">
      <c r="A9" s="8" t="s">
        <v>36</v>
      </c>
      <c r="B9" s="3" t="s">
        <v>11</v>
      </c>
      <c r="C9" s="5">
        <v>0</v>
      </c>
      <c r="D9" s="5">
        <v>0</v>
      </c>
      <c r="E9" s="5">
        <f t="shared" si="0"/>
        <v>0</v>
      </c>
      <c r="F9" s="5">
        <f t="shared" si="5"/>
        <v>0</v>
      </c>
      <c r="G9" s="5">
        <f t="shared" si="6"/>
        <v>0</v>
      </c>
      <c r="H9" s="5">
        <f t="shared" si="3"/>
        <v>0</v>
      </c>
      <c r="I9" s="14">
        <f t="shared" si="4"/>
        <v>0</v>
      </c>
    </row>
    <row r="10" spans="1:9">
      <c r="A10" s="8" t="s">
        <v>37</v>
      </c>
      <c r="B10" s="3" t="s">
        <v>11</v>
      </c>
      <c r="C10" s="5">
        <v>0</v>
      </c>
      <c r="D10" s="5">
        <v>0</v>
      </c>
      <c r="E10" s="5">
        <f t="shared" si="0"/>
        <v>0</v>
      </c>
      <c r="F10" s="5">
        <f t="shared" si="5"/>
        <v>0</v>
      </c>
      <c r="G10" s="5">
        <f t="shared" si="6"/>
        <v>0</v>
      </c>
      <c r="H10" s="5">
        <f t="shared" si="3"/>
        <v>0</v>
      </c>
      <c r="I10" s="14">
        <f t="shared" si="4"/>
        <v>0</v>
      </c>
    </row>
    <row r="11" spans="1:9">
      <c r="A11" s="8" t="s">
        <v>38</v>
      </c>
      <c r="B11" s="3" t="s">
        <v>11</v>
      </c>
      <c r="C11" s="5">
        <v>0</v>
      </c>
      <c r="D11" s="5">
        <v>0</v>
      </c>
      <c r="E11" s="5">
        <f t="shared" si="0"/>
        <v>0</v>
      </c>
      <c r="F11" s="5">
        <f t="shared" si="5"/>
        <v>0</v>
      </c>
      <c r="G11" s="5">
        <f t="shared" si="6"/>
        <v>0</v>
      </c>
      <c r="H11" s="5">
        <f>IF(F11,($E11)/F11,0)</f>
        <v>0</v>
      </c>
      <c r="I11" s="14">
        <f>IF(G11,($E11)/G11,0)</f>
        <v>0</v>
      </c>
    </row>
    <row r="12" spans="1:9">
      <c r="A12" s="8" t="s">
        <v>39</v>
      </c>
      <c r="B12" s="3" t="s">
        <v>11</v>
      </c>
      <c r="C12" s="5">
        <v>0</v>
      </c>
      <c r="D12" s="5">
        <v>0</v>
      </c>
      <c r="E12" s="5">
        <f t="shared" si="0"/>
        <v>0</v>
      </c>
      <c r="F12" s="5">
        <f t="shared" si="5"/>
        <v>0</v>
      </c>
      <c r="G12" s="5">
        <f t="shared" si="6"/>
        <v>0</v>
      </c>
      <c r="H12" s="5">
        <f>IF(F12,($E12)/F12,0)</f>
        <v>0</v>
      </c>
      <c r="I12" s="14">
        <f>IF(G12,($E12)/G12,0)</f>
        <v>0</v>
      </c>
    </row>
    <row r="13" spans="1:9" ht="15">
      <c r="A13" s="11" t="s">
        <v>40</v>
      </c>
      <c r="B13" s="13"/>
      <c r="C13" s="49">
        <f>SUM(C3:C12)</f>
        <v>126370.87</v>
      </c>
      <c r="D13" s="13"/>
      <c r="E13" s="49">
        <f>SUM(E3:E12)</f>
        <v>730798697342.16003</v>
      </c>
      <c r="F13" s="49">
        <f>SUM(F3:F12)</f>
        <v>48774000</v>
      </c>
      <c r="G13" s="49">
        <f>SUM(G3:G12)</f>
        <v>48578904</v>
      </c>
      <c r="H13" s="49">
        <f>$E13/F13</f>
        <v>14983.366083203347</v>
      </c>
      <c r="I13" s="53">
        <f>$E13/G13</f>
        <v>15043.540244180067</v>
      </c>
    </row>
    <row r="15" spans="1:9">
      <c r="A15" s="109" t="s">
        <v>19</v>
      </c>
      <c r="B15" s="110"/>
      <c r="C15" s="110"/>
      <c r="D15" s="110"/>
      <c r="E15" s="110"/>
      <c r="F15" s="110"/>
      <c r="G15" s="110"/>
      <c r="H15" s="110"/>
      <c r="I15" s="111"/>
    </row>
    <row r="16" spans="1:9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ht="15">
      <c r="A17" s="8" t="s">
        <v>30</v>
      </c>
      <c r="B17" s="54" t="s">
        <v>11</v>
      </c>
      <c r="C17" s="54">
        <v>0</v>
      </c>
      <c r="D17" s="54">
        <v>0</v>
      </c>
      <c r="E17" s="5">
        <f t="shared" ref="E17:E26" si="7">C17*D17</f>
        <v>0</v>
      </c>
      <c r="F17" s="54">
        <v>0</v>
      </c>
      <c r="G17" s="54">
        <v>0</v>
      </c>
      <c r="H17" s="5">
        <f t="shared" ref="H17" si="8">IF(F17,($E17)/F17,0)</f>
        <v>0</v>
      </c>
      <c r="I17" s="14">
        <f t="shared" ref="I17" si="9">IF(G17,($E17)/G17,0)</f>
        <v>0</v>
      </c>
    </row>
    <row r="18" spans="1:9" ht="15">
      <c r="A18" s="8" t="s">
        <v>31</v>
      </c>
      <c r="B18" s="3" t="s">
        <v>11</v>
      </c>
      <c r="C18" s="4">
        <v>31484.46</v>
      </c>
      <c r="D18" s="4">
        <v>5793871</v>
      </c>
      <c r="E18" s="4">
        <f>C18*D18</f>
        <v>182416899744.66</v>
      </c>
      <c r="F18" s="4">
        <v>11840000</v>
      </c>
      <c r="G18" s="4">
        <v>11792640</v>
      </c>
      <c r="H18" s="4">
        <f t="shared" ref="H18:H26" si="10">IF(F18,($E18)/F18,0)</f>
        <v>15406.832748704392</v>
      </c>
      <c r="I18" s="10">
        <f t="shared" ref="I18:I26" si="11">IF(G18,($E18)/G18,0)</f>
        <v>15468.707579020474</v>
      </c>
    </row>
    <row r="19" spans="1:9" ht="15">
      <c r="A19" s="8" t="s">
        <v>32</v>
      </c>
      <c r="B19" s="3" t="s">
        <v>11</v>
      </c>
      <c r="C19" s="4">
        <v>18852</v>
      </c>
      <c r="D19" s="4">
        <v>5793871</v>
      </c>
      <c r="E19" s="4">
        <f t="shared" si="7"/>
        <v>109226056092</v>
      </c>
      <c r="F19" s="4">
        <v>7162000</v>
      </c>
      <c r="G19" s="4">
        <v>7133352</v>
      </c>
      <c r="H19" s="4">
        <f t="shared" si="10"/>
        <v>15250.775773806199</v>
      </c>
      <c r="I19" s="10">
        <f t="shared" si="11"/>
        <v>15312.023869283334</v>
      </c>
    </row>
    <row r="20" spans="1:9" ht="15">
      <c r="A20" s="8" t="s">
        <v>33</v>
      </c>
      <c r="B20" s="3" t="s">
        <v>11</v>
      </c>
      <c r="C20" s="5">
        <v>0</v>
      </c>
      <c r="D20" s="5">
        <v>0</v>
      </c>
      <c r="E20" s="5">
        <f t="shared" si="7"/>
        <v>0</v>
      </c>
      <c r="F20" s="5">
        <v>0</v>
      </c>
      <c r="G20" s="5">
        <v>0</v>
      </c>
      <c r="H20" s="5">
        <f t="shared" si="10"/>
        <v>0</v>
      </c>
      <c r="I20" s="14">
        <f t="shared" si="11"/>
        <v>0</v>
      </c>
    </row>
    <row r="21" spans="1:9" ht="15">
      <c r="A21" s="8" t="s">
        <v>34</v>
      </c>
      <c r="B21" s="3" t="s">
        <v>11</v>
      </c>
      <c r="C21" s="4">
        <v>22738.62</v>
      </c>
      <c r="D21" s="4">
        <v>5793871</v>
      </c>
      <c r="E21" s="4">
        <f t="shared" si="7"/>
        <v>131744630998.01999</v>
      </c>
      <c r="F21" s="4">
        <v>8541000</v>
      </c>
      <c r="G21" s="4">
        <v>8506836</v>
      </c>
      <c r="H21" s="4">
        <f t="shared" si="10"/>
        <v>15424.96557756937</v>
      </c>
      <c r="I21" s="10">
        <f t="shared" si="11"/>
        <v>15486.913230491335</v>
      </c>
    </row>
    <row r="22" spans="1:9" ht="15">
      <c r="A22" s="8" t="s">
        <v>35</v>
      </c>
      <c r="B22" s="54" t="s">
        <v>11</v>
      </c>
      <c r="C22" s="15">
        <v>0</v>
      </c>
      <c r="D22" s="5">
        <v>0</v>
      </c>
      <c r="E22" s="5">
        <f t="shared" si="7"/>
        <v>0</v>
      </c>
      <c r="F22" s="15">
        <v>0</v>
      </c>
      <c r="G22" s="15">
        <v>0</v>
      </c>
      <c r="H22" s="5">
        <f t="shared" ref="H22" si="12">IF(F22,($E22)/F22,0)</f>
        <v>0</v>
      </c>
      <c r="I22" s="14">
        <f t="shared" ref="I22" si="13">IF(G22,($E22)/G22,0)</f>
        <v>0</v>
      </c>
    </row>
    <row r="23" spans="1:9" ht="15">
      <c r="A23" s="8" t="s">
        <v>36</v>
      </c>
      <c r="B23" s="3" t="s">
        <v>11</v>
      </c>
      <c r="C23" s="7">
        <v>19671.73</v>
      </c>
      <c r="D23" s="4">
        <v>5793871</v>
      </c>
      <c r="E23" s="4">
        <f t="shared" si="7"/>
        <v>113975465966.83</v>
      </c>
      <c r="F23" s="31">
        <v>7474000</v>
      </c>
      <c r="G23" s="31">
        <v>7444104</v>
      </c>
      <c r="H23" s="4">
        <f t="shared" si="10"/>
        <v>15249.594054967889</v>
      </c>
      <c r="I23" s="10">
        <f t="shared" si="11"/>
        <v>15310.837404586235</v>
      </c>
    </row>
    <row r="24" spans="1:9" ht="15">
      <c r="A24" s="8" t="s">
        <v>37</v>
      </c>
      <c r="B24" s="3" t="s">
        <v>11</v>
      </c>
      <c r="C24" s="7">
        <v>20221.16</v>
      </c>
      <c r="D24" s="4">
        <v>5793871</v>
      </c>
      <c r="E24" s="4">
        <f t="shared" si="7"/>
        <v>117158792510.36</v>
      </c>
      <c r="F24" s="31">
        <v>7814000</v>
      </c>
      <c r="G24" s="31">
        <v>7782744</v>
      </c>
      <c r="H24" s="4">
        <f t="shared" si="10"/>
        <v>14993.446699559765</v>
      </c>
      <c r="I24" s="10">
        <f t="shared" si="11"/>
        <v>15053.661344939523</v>
      </c>
    </row>
    <row r="25" spans="1:9" ht="15">
      <c r="A25" s="8" t="s">
        <v>38</v>
      </c>
      <c r="B25" s="3" t="s">
        <v>11</v>
      </c>
      <c r="C25" s="15">
        <v>0</v>
      </c>
      <c r="D25" s="15">
        <v>0</v>
      </c>
      <c r="E25" s="5">
        <f t="shared" si="7"/>
        <v>0</v>
      </c>
      <c r="F25" s="16">
        <v>0</v>
      </c>
      <c r="G25" s="16">
        <v>0</v>
      </c>
      <c r="H25" s="5">
        <f t="shared" si="10"/>
        <v>0</v>
      </c>
      <c r="I25" s="14">
        <f t="shared" si="11"/>
        <v>0</v>
      </c>
    </row>
    <row r="26" spans="1:9" ht="15">
      <c r="A26" s="8" t="s">
        <v>39</v>
      </c>
      <c r="B26" s="3" t="s">
        <v>11</v>
      </c>
      <c r="C26" s="7">
        <v>11612.97</v>
      </c>
      <c r="D26" s="4">
        <v>5793871</v>
      </c>
      <c r="E26" s="4">
        <f t="shared" si="7"/>
        <v>67284050106.869995</v>
      </c>
      <c r="F26" s="31">
        <v>4339000</v>
      </c>
      <c r="G26" s="31">
        <v>4321644</v>
      </c>
      <c r="H26" s="4">
        <f t="shared" si="10"/>
        <v>15506.810349589767</v>
      </c>
      <c r="I26" s="10">
        <f t="shared" si="11"/>
        <v>15569.086696375267</v>
      </c>
    </row>
    <row r="27" spans="1:9" ht="15">
      <c r="A27" s="11" t="s">
        <v>40</v>
      </c>
      <c r="B27" s="13"/>
      <c r="C27" s="49">
        <f>SUM(C17:C26)</f>
        <v>124580.94</v>
      </c>
      <c r="D27" s="13"/>
      <c r="E27" s="49">
        <f>SUM(E17:E26)</f>
        <v>721805895418.74011</v>
      </c>
      <c r="F27" s="49">
        <f>SUM(F17:F26)</f>
        <v>47170000</v>
      </c>
      <c r="G27" s="49">
        <f>SUM(G17:G26)</f>
        <v>46981320</v>
      </c>
      <c r="H27" s="49">
        <f>$E27/F27</f>
        <v>15302.223773982194</v>
      </c>
      <c r="I27" s="53">
        <f>$E27/G27</f>
        <v>15363.67848793393</v>
      </c>
    </row>
    <row r="29" spans="1:9">
      <c r="A29" s="109" t="s">
        <v>20</v>
      </c>
      <c r="B29" s="110"/>
      <c r="C29" s="110"/>
      <c r="D29" s="110"/>
      <c r="E29" s="110"/>
      <c r="F29" s="110"/>
      <c r="G29" s="110"/>
      <c r="H29" s="110"/>
      <c r="I29" s="111"/>
    </row>
    <row r="30" spans="1:9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ht="15">
      <c r="A31" s="8" t="s">
        <v>30</v>
      </c>
      <c r="B31" s="54" t="s">
        <v>11</v>
      </c>
      <c r="C31" s="54">
        <v>0</v>
      </c>
      <c r="D31" s="54">
        <v>0</v>
      </c>
      <c r="E31" s="5">
        <f>C31*D31</f>
        <v>0</v>
      </c>
      <c r="F31" s="54">
        <v>0</v>
      </c>
      <c r="G31" s="54">
        <v>0</v>
      </c>
      <c r="H31" s="5">
        <f t="shared" ref="H31" si="14">IF(F31,($E31)/F31,0)</f>
        <v>0</v>
      </c>
      <c r="I31" s="14">
        <f t="shared" ref="I31" si="15">IF(G31,($E31)/G31,0)</f>
        <v>0</v>
      </c>
    </row>
    <row r="32" spans="1:9">
      <c r="A32" s="8" t="s">
        <v>31</v>
      </c>
      <c r="B32" s="3" t="s">
        <v>11</v>
      </c>
      <c r="C32" s="4">
        <v>35621.360000000001</v>
      </c>
      <c r="D32" s="4">
        <v>5798255</v>
      </c>
      <c r="E32" s="4">
        <f>C32*D32</f>
        <v>206541728726.80002</v>
      </c>
      <c r="F32" s="4">
        <v>13852000</v>
      </c>
      <c r="G32" s="4">
        <v>13796592</v>
      </c>
      <c r="H32" s="4">
        <f t="shared" ref="H32:H40" si="16">IF(F32,($E32)/F32,0)</f>
        <v>14910.607040629513</v>
      </c>
      <c r="I32" s="10">
        <f t="shared" ref="I32:I40" si="17">IF(G32,($E32)/G32,0)</f>
        <v>14970.488996615977</v>
      </c>
    </row>
    <row r="33" spans="1:9">
      <c r="A33" s="8" t="s">
        <v>32</v>
      </c>
      <c r="B33" s="3" t="s">
        <v>11</v>
      </c>
      <c r="C33" s="4">
        <v>25081.06</v>
      </c>
      <c r="D33" s="4">
        <v>5798255</v>
      </c>
      <c r="E33" s="4">
        <f t="shared" ref="E33:E39" si="18">C33*D33</f>
        <v>145426381550.30002</v>
      </c>
      <c r="F33" s="4">
        <v>9713000</v>
      </c>
      <c r="G33" s="4">
        <v>9674148</v>
      </c>
      <c r="H33" s="4">
        <f t="shared" si="16"/>
        <v>14972.344440471536</v>
      </c>
      <c r="I33" s="10">
        <f t="shared" si="17"/>
        <v>15032.474337822827</v>
      </c>
    </row>
    <row r="34" spans="1:9">
      <c r="A34" s="8" t="s">
        <v>33</v>
      </c>
      <c r="B34" s="3" t="s">
        <v>11</v>
      </c>
      <c r="C34" s="5">
        <v>0</v>
      </c>
      <c r="D34" s="5">
        <v>0</v>
      </c>
      <c r="E34" s="5">
        <f t="shared" si="18"/>
        <v>0</v>
      </c>
      <c r="F34" s="54">
        <v>0</v>
      </c>
      <c r="G34" s="54">
        <v>0</v>
      </c>
      <c r="H34" s="5">
        <f t="shared" si="16"/>
        <v>0</v>
      </c>
      <c r="I34" s="14">
        <f t="shared" si="17"/>
        <v>0</v>
      </c>
    </row>
    <row r="35" spans="1:9">
      <c r="A35" s="8" t="s">
        <v>34</v>
      </c>
      <c r="B35" s="3" t="s">
        <v>11</v>
      </c>
      <c r="C35" s="4">
        <v>28597.68</v>
      </c>
      <c r="D35" s="4">
        <v>5798255</v>
      </c>
      <c r="E35" s="4">
        <f t="shared" si="18"/>
        <v>165816641048.39999</v>
      </c>
      <c r="F35" s="74">
        <v>11007000</v>
      </c>
      <c r="G35" s="74">
        <v>10962972</v>
      </c>
      <c r="H35" s="4">
        <f>IF(F35,($E35)/F35,0)</f>
        <v>15064.65349762878</v>
      </c>
      <c r="I35" s="10">
        <f>IF(G35,($E35)/G35,0)</f>
        <v>15125.154114085122</v>
      </c>
    </row>
    <row r="36" spans="1:9" ht="15">
      <c r="A36" s="8" t="s">
        <v>35</v>
      </c>
      <c r="B36" s="54" t="s">
        <v>11</v>
      </c>
      <c r="C36" s="15">
        <v>0</v>
      </c>
      <c r="D36" s="5">
        <v>0</v>
      </c>
      <c r="E36" s="5">
        <f t="shared" si="18"/>
        <v>0</v>
      </c>
      <c r="F36" s="54">
        <v>0</v>
      </c>
      <c r="G36" s="54">
        <v>0</v>
      </c>
      <c r="H36" s="5">
        <f>IF(F36,($E36)/F36,0)</f>
        <v>0</v>
      </c>
      <c r="I36" s="14">
        <f>IF(G36,($E36)/G36,0)</f>
        <v>0</v>
      </c>
    </row>
    <row r="37" spans="1:9">
      <c r="A37" s="8" t="s">
        <v>36</v>
      </c>
      <c r="B37" s="3" t="s">
        <v>11</v>
      </c>
      <c r="C37" s="7">
        <v>39806.26</v>
      </c>
      <c r="D37" s="4">
        <v>5798255</v>
      </c>
      <c r="E37" s="4">
        <f t="shared" si="18"/>
        <v>230806846076.30002</v>
      </c>
      <c r="F37" s="31">
        <v>15810000</v>
      </c>
      <c r="G37" s="31">
        <v>15746760</v>
      </c>
      <c r="H37" s="4">
        <f t="shared" si="16"/>
        <v>14598.788493124606</v>
      </c>
      <c r="I37" s="10">
        <f t="shared" si="17"/>
        <v>14657.418165787756</v>
      </c>
    </row>
    <row r="38" spans="1:9">
      <c r="A38" s="8" t="s">
        <v>37</v>
      </c>
      <c r="B38" s="3" t="s">
        <v>11</v>
      </c>
      <c r="C38" s="7">
        <v>33755.03</v>
      </c>
      <c r="D38" s="4">
        <v>5798255</v>
      </c>
      <c r="E38" s="4">
        <f t="shared" si="18"/>
        <v>195720271472.64999</v>
      </c>
      <c r="F38" s="31">
        <v>13613000</v>
      </c>
      <c r="G38" s="31">
        <v>13558548</v>
      </c>
      <c r="H38" s="4">
        <f t="shared" si="16"/>
        <v>14377.453277943876</v>
      </c>
      <c r="I38" s="10">
        <f t="shared" si="17"/>
        <v>14435.194054160518</v>
      </c>
    </row>
    <row r="39" spans="1:9">
      <c r="A39" s="8" t="s">
        <v>38</v>
      </c>
      <c r="B39" s="3" t="s">
        <v>11</v>
      </c>
      <c r="C39" s="15">
        <v>0</v>
      </c>
      <c r="D39" s="15">
        <v>0</v>
      </c>
      <c r="E39" s="5">
        <f t="shared" si="18"/>
        <v>0</v>
      </c>
      <c r="F39" s="54">
        <v>0</v>
      </c>
      <c r="G39" s="54">
        <v>0</v>
      </c>
      <c r="H39" s="5">
        <f t="shared" si="16"/>
        <v>0</v>
      </c>
      <c r="I39" s="14">
        <f t="shared" si="17"/>
        <v>0</v>
      </c>
    </row>
    <row r="40" spans="1:9">
      <c r="A40" s="8" t="s">
        <v>39</v>
      </c>
      <c r="B40" s="3" t="s">
        <v>11</v>
      </c>
      <c r="C40" s="7">
        <v>30333.439999999999</v>
      </c>
      <c r="D40" s="4">
        <v>5798255</v>
      </c>
      <c r="E40" s="4">
        <f>C40*D40</f>
        <v>175881020147.19998</v>
      </c>
      <c r="F40" s="31">
        <v>11844000</v>
      </c>
      <c r="G40" s="31">
        <v>11796624</v>
      </c>
      <c r="H40" s="4">
        <f t="shared" si="16"/>
        <v>14849.799066801754</v>
      </c>
      <c r="I40" s="10">
        <f t="shared" si="17"/>
        <v>14909.436814057986</v>
      </c>
    </row>
    <row r="41" spans="1:9" ht="15">
      <c r="A41" s="11" t="s">
        <v>40</v>
      </c>
      <c r="B41" s="13"/>
      <c r="C41" s="49">
        <f>SUM(C31:C40)</f>
        <v>193194.83000000002</v>
      </c>
      <c r="D41" s="13"/>
      <c r="E41" s="49">
        <f>SUM(E31:E40)</f>
        <v>1120192889021.6501</v>
      </c>
      <c r="F41" s="49">
        <f>SUM(F31:F40)</f>
        <v>75839000</v>
      </c>
      <c r="G41" s="49">
        <f>SUM(G31:G40)</f>
        <v>75535644</v>
      </c>
      <c r="H41" s="49">
        <f>$E41/F41</f>
        <v>14770.670618305228</v>
      </c>
      <c r="I41" s="53">
        <f>$E41/G41</f>
        <v>14829.990580627738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E15" sqref="E15"/>
    </sheetView>
  </sheetViews>
  <sheetFormatPr defaultColWidth="9.140625" defaultRowHeight="14.45"/>
  <cols>
    <col min="1" max="1" width="22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41</v>
      </c>
      <c r="B3" s="3" t="s">
        <v>11</v>
      </c>
      <c r="C3" s="4">
        <v>57468.03</v>
      </c>
      <c r="D3" s="4">
        <v>5836730</v>
      </c>
      <c r="E3" s="4">
        <f>C3*D3</f>
        <v>335425374741.89996</v>
      </c>
      <c r="F3" s="4">
        <v>27228000</v>
      </c>
      <c r="G3" s="4">
        <v>26970611</v>
      </c>
      <c r="H3" s="4">
        <f>IF(F3,($E3)/F3,0)</f>
        <v>12319.133786613043</v>
      </c>
      <c r="I3" s="10">
        <f>IF(G3,($E3)/G3,0)</f>
        <v>12436.699144186981</v>
      </c>
    </row>
    <row r="4" spans="1:9">
      <c r="A4" s="8" t="s">
        <v>42</v>
      </c>
      <c r="B4" s="3" t="s">
        <v>11</v>
      </c>
      <c r="C4" s="4">
        <v>55562.14</v>
      </c>
      <c r="D4" s="4">
        <v>5836730</v>
      </c>
      <c r="E4" s="4">
        <f t="shared" ref="E4" si="0">C4*D4</f>
        <v>324301209402.20001</v>
      </c>
      <c r="F4" s="4">
        <v>26325000</v>
      </c>
      <c r="G4" s="4">
        <v>26060419</v>
      </c>
      <c r="H4" s="4">
        <f>IF(F4,($E4)/F4,0)</f>
        <v>12319.134260292498</v>
      </c>
      <c r="I4" s="10">
        <f>IF(G4,($E4)/G4,0)</f>
        <v>12444.205498085046</v>
      </c>
    </row>
    <row r="5" spans="1:9" ht="15">
      <c r="A5" s="11" t="s">
        <v>43</v>
      </c>
      <c r="B5" s="13"/>
      <c r="C5" s="49">
        <f>SUM(C3:C4)</f>
        <v>113030.17</v>
      </c>
      <c r="D5" s="13"/>
      <c r="E5" s="49">
        <f>SUM(E3:E4)</f>
        <v>659726584144.09998</v>
      </c>
      <c r="F5" s="49">
        <f>SUM(F3:F4)</f>
        <v>53553000</v>
      </c>
      <c r="G5" s="49">
        <f>SUM(G3:G4)</f>
        <v>53031030</v>
      </c>
      <c r="H5" s="49">
        <f>$E5/F5</f>
        <v>12319.134019459227</v>
      </c>
      <c r="I5" s="53">
        <f>$E5/G5</f>
        <v>12440.38790391399</v>
      </c>
    </row>
    <row r="7" spans="1:9">
      <c r="A7" s="109" t="s">
        <v>19</v>
      </c>
      <c r="B7" s="110"/>
      <c r="C7" s="110"/>
      <c r="D7" s="110"/>
      <c r="E7" s="110"/>
      <c r="F7" s="110"/>
      <c r="G7" s="110"/>
      <c r="H7" s="110"/>
      <c r="I7" s="111"/>
    </row>
    <row r="8" spans="1:9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>
      <c r="A9" s="8" t="s">
        <v>41</v>
      </c>
      <c r="B9" s="3" t="s">
        <v>11</v>
      </c>
      <c r="C9" s="4">
        <v>27834.720000000001</v>
      </c>
      <c r="D9" s="4">
        <v>5823790</v>
      </c>
      <c r="E9" s="4">
        <f>C9*D9</f>
        <v>162103563988.80002</v>
      </c>
      <c r="F9" s="103">
        <v>12713000</v>
      </c>
      <c r="G9" s="103">
        <v>12528227</v>
      </c>
      <c r="H9" s="4">
        <f>IF(F9,($E9)/F9,0)</f>
        <v>12751.007943742627</v>
      </c>
      <c r="I9" s="10">
        <f>IF(G9,($E9)/G9,0)</f>
        <v>12939.066636388374</v>
      </c>
    </row>
    <row r="10" spans="1:9">
      <c r="A10" s="8" t="s">
        <v>42</v>
      </c>
      <c r="B10" s="3" t="s">
        <v>11</v>
      </c>
      <c r="C10" s="4">
        <v>18531.669999999998</v>
      </c>
      <c r="D10" s="4">
        <v>5823790</v>
      </c>
      <c r="E10" s="4">
        <f t="shared" ref="E10" si="1">C10*D10</f>
        <v>107924554429.29999</v>
      </c>
      <c r="F10" s="103">
        <v>8464000</v>
      </c>
      <c r="G10" s="103">
        <v>8327873</v>
      </c>
      <c r="H10" s="4">
        <f>IF(F10,($E10)/F10,0)</f>
        <v>12751.010683991019</v>
      </c>
      <c r="I10" s="10">
        <f>IF(G10,($E10)/G10,0)</f>
        <v>12959.438073719422</v>
      </c>
    </row>
    <row r="11" spans="1:9" ht="15">
      <c r="A11" s="11" t="s">
        <v>43</v>
      </c>
      <c r="B11" s="13"/>
      <c r="C11" s="49">
        <f>SUM(C9:C10)</f>
        <v>46366.39</v>
      </c>
      <c r="D11" s="13"/>
      <c r="E11" s="49">
        <f>SUM(E9:E10)</f>
        <v>270028118418.10001</v>
      </c>
      <c r="F11" s="49">
        <f>SUM(F9:F10)</f>
        <v>21177000</v>
      </c>
      <c r="G11" s="49">
        <f>SUM(G9:G10)</f>
        <v>20856100</v>
      </c>
      <c r="H11" s="49">
        <f>$E11/F11</f>
        <v>12751.009038962082</v>
      </c>
      <c r="I11" s="53">
        <f>$E11/G11</f>
        <v>12947.200982834758</v>
      </c>
    </row>
    <row r="13" spans="1:9">
      <c r="A13" s="109" t="s">
        <v>20</v>
      </c>
      <c r="B13" s="110"/>
      <c r="C13" s="110"/>
      <c r="D13" s="110"/>
      <c r="E13" s="110"/>
      <c r="F13" s="110"/>
      <c r="G13" s="110"/>
      <c r="H13" s="110"/>
      <c r="I13" s="111"/>
    </row>
    <row r="14" spans="1:9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>
      <c r="A15" s="8" t="s">
        <v>41</v>
      </c>
      <c r="B15" s="3" t="s">
        <v>11</v>
      </c>
      <c r="C15" s="4">
        <v>43247.59</v>
      </c>
      <c r="D15" s="4">
        <v>5823779</v>
      </c>
      <c r="E15" s="4">
        <f>C15*D15</f>
        <v>251864406442.60999</v>
      </c>
      <c r="F15" s="103">
        <v>20729000</v>
      </c>
      <c r="G15" s="103">
        <v>20464031</v>
      </c>
      <c r="H15" s="4">
        <f>IF(F15,($E15)/F15,0)</f>
        <v>12150.340414038785</v>
      </c>
      <c r="I15" s="10">
        <f>IF(G15,($E15)/G15,0)</f>
        <v>12307.663453139316</v>
      </c>
    </row>
    <row r="16" spans="1:9">
      <c r="A16" s="8" t="s">
        <v>42</v>
      </c>
      <c r="B16" s="3" t="s">
        <v>11</v>
      </c>
      <c r="C16" s="5">
        <v>0</v>
      </c>
      <c r="D16" s="5">
        <v>0</v>
      </c>
      <c r="E16" s="5">
        <f t="shared" ref="E16" si="2">C16*D16</f>
        <v>0</v>
      </c>
      <c r="F16" s="73">
        <v>0</v>
      </c>
      <c r="G16" s="73">
        <v>0</v>
      </c>
      <c r="H16" s="5">
        <f>IF(F16,($E16)/F16,0)</f>
        <v>0</v>
      </c>
      <c r="I16" s="14">
        <f>IF(G16,($E16)/G16,0)</f>
        <v>0</v>
      </c>
    </row>
    <row r="17" spans="1:9" ht="15">
      <c r="A17" s="11" t="s">
        <v>43</v>
      </c>
      <c r="B17" s="13"/>
      <c r="C17" s="49">
        <f>SUM(C15:C16)</f>
        <v>43247.59</v>
      </c>
      <c r="D17" s="13"/>
      <c r="E17" s="49">
        <f>SUM(E15:E16)</f>
        <v>251864406442.60999</v>
      </c>
      <c r="F17" s="49">
        <f>SUM(F15:F16)</f>
        <v>20729000</v>
      </c>
      <c r="G17" s="49">
        <f>SUM(G15:G16)</f>
        <v>20464031</v>
      </c>
      <c r="H17" s="49">
        <f>$E17/F17</f>
        <v>12150.340414038785</v>
      </c>
      <c r="I17" s="53">
        <f>$E17/G17</f>
        <v>12307.663453139316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D26" sqref="D26"/>
    </sheetView>
  </sheetViews>
  <sheetFormatPr defaultColWidth="9.140625" defaultRowHeight="14.45"/>
  <cols>
    <col min="1" max="1" width="20.42578125" style="32" bestFit="1" customWidth="1"/>
    <col min="2" max="2" width="9.28515625" style="32" bestFit="1" customWidth="1"/>
    <col min="3" max="3" width="23" style="32" bestFit="1" customWidth="1"/>
    <col min="4" max="4" width="26.28515625" style="32" bestFit="1" customWidth="1"/>
    <col min="5" max="5" width="19.7109375" style="32" bestFit="1" customWidth="1"/>
    <col min="6" max="6" width="23" style="32" bestFit="1" customWidth="1"/>
    <col min="7" max="7" width="21.140625" style="32" bestFit="1" customWidth="1"/>
    <col min="8" max="8" width="26" style="32" bestFit="1" customWidth="1"/>
    <col min="9" max="9" width="24" style="32" bestFit="1" customWidth="1"/>
    <col min="10" max="16384" width="9.140625" style="32"/>
  </cols>
  <sheetData>
    <row r="1" spans="1:11">
      <c r="A1" s="109" t="s">
        <v>0</v>
      </c>
      <c r="B1" s="110"/>
      <c r="C1" s="110"/>
      <c r="D1" s="110"/>
      <c r="E1" s="110"/>
      <c r="F1" s="110"/>
      <c r="G1" s="110"/>
      <c r="H1" s="110"/>
      <c r="I1" s="111"/>
      <c r="J1" s="119"/>
      <c r="K1" s="119"/>
    </row>
    <row r="2" spans="1:11">
      <c r="A2" s="37" t="s">
        <v>1</v>
      </c>
      <c r="B2" s="45" t="s">
        <v>2</v>
      </c>
      <c r="C2" s="45" t="s">
        <v>3</v>
      </c>
      <c r="D2" s="45" t="s">
        <v>4</v>
      </c>
      <c r="E2" s="39" t="s">
        <v>5</v>
      </c>
      <c r="F2" s="45" t="s">
        <v>6</v>
      </c>
      <c r="G2" s="45" t="s">
        <v>7</v>
      </c>
      <c r="H2" s="45" t="s">
        <v>8</v>
      </c>
      <c r="I2" s="46" t="s">
        <v>9</v>
      </c>
      <c r="J2" s="119"/>
      <c r="K2" s="119"/>
    </row>
    <row r="3" spans="1:11">
      <c r="A3" s="37" t="s">
        <v>44</v>
      </c>
      <c r="B3" s="120" t="s">
        <v>11</v>
      </c>
      <c r="C3" s="124">
        <v>0</v>
      </c>
      <c r="D3" s="124">
        <v>0</v>
      </c>
      <c r="E3" s="124">
        <f>C3*D3</f>
        <v>0</v>
      </c>
      <c r="F3" s="124">
        <v>0</v>
      </c>
      <c r="G3" s="124">
        <v>0</v>
      </c>
      <c r="H3" s="124">
        <f t="shared" ref="H3:H5" si="0">IF(F3,($E3)/F3,0)</f>
        <v>0</v>
      </c>
      <c r="I3" s="130">
        <f t="shared" ref="I3:I5" si="1">IF(G3,($E3)/G3,0)</f>
        <v>0</v>
      </c>
      <c r="J3" s="119"/>
      <c r="K3" s="119"/>
    </row>
    <row r="4" spans="1:11">
      <c r="A4" s="37" t="s">
        <v>45</v>
      </c>
      <c r="B4" s="120" t="s">
        <v>11</v>
      </c>
      <c r="C4" s="121">
        <v>20540.759999999998</v>
      </c>
      <c r="D4" s="121">
        <v>5454432</v>
      </c>
      <c r="E4" s="121">
        <f>C4*D4</f>
        <v>112038178648.31999</v>
      </c>
      <c r="F4" s="121">
        <v>11419100</v>
      </c>
      <c r="G4" s="121">
        <v>11405397</v>
      </c>
      <c r="H4" s="121">
        <f t="shared" si="0"/>
        <v>9811.4718890560544</v>
      </c>
      <c r="I4" s="131">
        <f t="shared" si="1"/>
        <v>9823.2598697195717</v>
      </c>
      <c r="J4" s="119"/>
      <c r="K4" s="119"/>
    </row>
    <row r="5" spans="1:11">
      <c r="A5" s="37" t="s">
        <v>46</v>
      </c>
      <c r="B5" s="120" t="s">
        <v>11</v>
      </c>
      <c r="C5" s="121">
        <v>9853.19</v>
      </c>
      <c r="D5" s="121">
        <v>5454432</v>
      </c>
      <c r="E5" s="121">
        <f>C5*D5</f>
        <v>53743554838.080002</v>
      </c>
      <c r="F5" s="121">
        <v>5067000</v>
      </c>
      <c r="G5" s="121">
        <v>5060920</v>
      </c>
      <c r="H5" s="121">
        <f t="shared" si="0"/>
        <v>10606.582758650089</v>
      </c>
      <c r="I5" s="131">
        <f t="shared" si="1"/>
        <v>10619.325110470034</v>
      </c>
      <c r="J5" s="119"/>
      <c r="K5" s="119"/>
    </row>
    <row r="6" spans="1:11">
      <c r="A6" s="37" t="s">
        <v>47</v>
      </c>
      <c r="B6" s="120" t="s">
        <v>11</v>
      </c>
      <c r="C6" s="121">
        <v>9404.56</v>
      </c>
      <c r="D6" s="121">
        <v>5454432</v>
      </c>
      <c r="E6" s="121">
        <f t="shared" ref="E6" si="2">C6*D6</f>
        <v>51296533009.919998</v>
      </c>
      <c r="F6" s="121">
        <v>5086600</v>
      </c>
      <c r="G6" s="121">
        <v>5080496</v>
      </c>
      <c r="H6" s="121">
        <f>IF(F6,($E6)/F6,0)</f>
        <v>10084.640626335862</v>
      </c>
      <c r="I6" s="131">
        <f>IF(G6,($E6)/G6,0)</f>
        <v>10096.756893405684</v>
      </c>
      <c r="J6" s="119"/>
      <c r="K6" s="119"/>
    </row>
    <row r="7" spans="1:11" ht="15">
      <c r="A7" s="47" t="s">
        <v>48</v>
      </c>
      <c r="B7" s="41"/>
      <c r="C7" s="51">
        <f>SUM(C3:C6)</f>
        <v>39798.509999999995</v>
      </c>
      <c r="D7" s="41"/>
      <c r="E7" s="51">
        <f>SUM(E3:E6)</f>
        <v>217078266496.32001</v>
      </c>
      <c r="F7" s="51">
        <f>SUM(F3:F6)</f>
        <v>21572700</v>
      </c>
      <c r="G7" s="51">
        <f>SUM(G3:G6)</f>
        <v>21546813</v>
      </c>
      <c r="H7" s="51">
        <f>$E7/F7</f>
        <v>10062.637801309989</v>
      </c>
      <c r="I7" s="52">
        <f>$E7/G7</f>
        <v>10074.727362061387</v>
      </c>
      <c r="J7" s="119"/>
      <c r="K7" s="119"/>
    </row>
    <row r="9" spans="1:11">
      <c r="A9" s="112" t="s">
        <v>19</v>
      </c>
      <c r="B9" s="113"/>
      <c r="C9" s="113"/>
      <c r="D9" s="113"/>
      <c r="E9" s="113"/>
      <c r="F9" s="113"/>
      <c r="G9" s="113"/>
      <c r="H9" s="113"/>
      <c r="I9" s="114"/>
      <c r="J9" s="119"/>
      <c r="K9" s="119"/>
    </row>
    <row r="10" spans="1:11">
      <c r="A10" s="37" t="s">
        <v>1</v>
      </c>
      <c r="B10" s="45" t="s">
        <v>2</v>
      </c>
      <c r="C10" s="45" t="s">
        <v>3</v>
      </c>
      <c r="D10" s="45" t="s">
        <v>4</v>
      </c>
      <c r="E10" s="39" t="s">
        <v>5</v>
      </c>
      <c r="F10" s="45" t="s">
        <v>6</v>
      </c>
      <c r="G10" s="45" t="s">
        <v>7</v>
      </c>
      <c r="H10" s="45" t="s">
        <v>8</v>
      </c>
      <c r="I10" s="46" t="s">
        <v>9</v>
      </c>
      <c r="J10" s="119"/>
      <c r="K10" s="119"/>
    </row>
    <row r="11" spans="1:11">
      <c r="A11" s="37" t="s">
        <v>44</v>
      </c>
      <c r="B11" s="120" t="s">
        <v>11</v>
      </c>
      <c r="C11" s="124">
        <v>0</v>
      </c>
      <c r="D11" s="124">
        <v>0</v>
      </c>
      <c r="E11" s="124">
        <f>C11*D11</f>
        <v>0</v>
      </c>
      <c r="F11" s="124">
        <v>0</v>
      </c>
      <c r="G11" s="124">
        <v>0</v>
      </c>
      <c r="H11" s="124">
        <f t="shared" ref="H11:H12" si="3">IF(F11,($E11)/F11,0)</f>
        <v>0</v>
      </c>
      <c r="I11" s="130">
        <f t="shared" ref="I11:I12" si="4">IF(G11,($E11)/G11,0)</f>
        <v>0</v>
      </c>
      <c r="J11" s="119"/>
      <c r="K11" s="119"/>
    </row>
    <row r="12" spans="1:11">
      <c r="A12" s="37" t="s">
        <v>45</v>
      </c>
      <c r="B12" s="120" t="s">
        <v>11</v>
      </c>
      <c r="C12" s="121">
        <v>5512.82</v>
      </c>
      <c r="D12" s="121">
        <v>5494180</v>
      </c>
      <c r="E12" s="121">
        <f>C12*D12</f>
        <v>30288425387.599998</v>
      </c>
      <c r="F12" s="121">
        <v>3057100</v>
      </c>
      <c r="G12" s="121">
        <v>3053431</v>
      </c>
      <c r="H12" s="121">
        <f t="shared" si="3"/>
        <v>9907.5677562395722</v>
      </c>
      <c r="I12" s="131">
        <f t="shared" si="4"/>
        <v>9919.4726809284366</v>
      </c>
      <c r="J12" s="119"/>
      <c r="K12" s="119"/>
    </row>
    <row r="13" spans="1:11">
      <c r="A13" s="37" t="s">
        <v>46</v>
      </c>
      <c r="B13" s="120" t="s">
        <v>11</v>
      </c>
      <c r="C13" s="121">
        <v>2533.25</v>
      </c>
      <c r="D13" s="121">
        <v>5494180</v>
      </c>
      <c r="E13" s="121">
        <f t="shared" ref="E13:E14" si="5">C13*D13</f>
        <v>13918131485</v>
      </c>
      <c r="F13" s="142">
        <v>1318000</v>
      </c>
      <c r="G13" s="142">
        <v>1316418</v>
      </c>
      <c r="H13" s="121">
        <f>IF(F13,($E13)/F13,0)</f>
        <v>10560.039062974203</v>
      </c>
      <c r="I13" s="131">
        <f>IF(G13,($E13)/G13,0)</f>
        <v>10572.729547149918</v>
      </c>
      <c r="J13" s="119"/>
      <c r="K13" s="119"/>
    </row>
    <row r="14" spans="1:11">
      <c r="A14" s="37" t="s">
        <v>47</v>
      </c>
      <c r="B14" s="120" t="s">
        <v>11</v>
      </c>
      <c r="C14" s="121">
        <v>2264.64</v>
      </c>
      <c r="D14" s="121">
        <v>5494180</v>
      </c>
      <c r="E14" s="121">
        <f t="shared" si="5"/>
        <v>12442339795.199999</v>
      </c>
      <c r="F14" s="142">
        <v>1221000</v>
      </c>
      <c r="G14" s="142">
        <v>1219535</v>
      </c>
      <c r="H14" s="121">
        <f>IF(F14,($E14)/F14,0)</f>
        <v>10190.286482555282</v>
      </c>
      <c r="I14" s="131">
        <f>IF(G14,($E14)/G14,0)</f>
        <v>10202.527844793301</v>
      </c>
      <c r="J14" s="119"/>
      <c r="K14" s="119"/>
    </row>
    <row r="15" spans="1:11" ht="15">
      <c r="A15" s="47" t="s">
        <v>48</v>
      </c>
      <c r="B15" s="41"/>
      <c r="C15" s="51">
        <f>SUM(C11:C14)</f>
        <v>10310.709999999999</v>
      </c>
      <c r="D15" s="41"/>
      <c r="E15" s="51">
        <f>SUM(E11:E14)</f>
        <v>56648896667.799995</v>
      </c>
      <c r="F15" s="51">
        <f>SUM(F11:F14)</f>
        <v>5596100</v>
      </c>
      <c r="G15" s="51">
        <f>SUM(G11:G14)</f>
        <v>5589384</v>
      </c>
      <c r="H15" s="51">
        <f>$E15/F15</f>
        <v>10122.924298672289</v>
      </c>
      <c r="I15" s="52">
        <f>$E15/G15</f>
        <v>10135.087635381644</v>
      </c>
      <c r="J15" s="119"/>
      <c r="K15" s="119"/>
    </row>
    <row r="16" spans="1:11">
      <c r="A16" s="119"/>
      <c r="B16" s="119"/>
      <c r="C16" s="119"/>
      <c r="D16" s="119"/>
      <c r="E16" s="119"/>
      <c r="F16" s="119"/>
      <c r="G16" s="119"/>
      <c r="H16" s="119"/>
      <c r="I16" s="119"/>
      <c r="J16" s="119"/>
      <c r="K16" s="48"/>
    </row>
    <row r="17" spans="1:11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  <c r="J17" s="119"/>
      <c r="K17" s="119"/>
    </row>
    <row r="18" spans="1:11">
      <c r="A18" s="37" t="s">
        <v>1</v>
      </c>
      <c r="B18" s="45" t="s">
        <v>2</v>
      </c>
      <c r="C18" s="45" t="s">
        <v>3</v>
      </c>
      <c r="D18" s="45" t="s">
        <v>4</v>
      </c>
      <c r="E18" s="39" t="s">
        <v>5</v>
      </c>
      <c r="F18" s="45" t="s">
        <v>6</v>
      </c>
      <c r="G18" s="45" t="s">
        <v>7</v>
      </c>
      <c r="H18" s="45" t="s">
        <v>8</v>
      </c>
      <c r="I18" s="46" t="s">
        <v>9</v>
      </c>
      <c r="J18" s="119"/>
      <c r="K18" s="119"/>
    </row>
    <row r="19" spans="1:11">
      <c r="A19" s="37" t="s">
        <v>44</v>
      </c>
      <c r="B19" s="120" t="s">
        <v>11</v>
      </c>
      <c r="C19" s="124">
        <v>0</v>
      </c>
      <c r="D19" s="124">
        <v>0</v>
      </c>
      <c r="E19" s="124">
        <f>C19*D19</f>
        <v>0</v>
      </c>
      <c r="F19" s="124">
        <v>0</v>
      </c>
      <c r="G19" s="124">
        <v>0</v>
      </c>
      <c r="H19" s="124">
        <f t="shared" ref="H19:H20" si="6">IF(F19,($E19)/F19,0)</f>
        <v>0</v>
      </c>
      <c r="I19" s="130">
        <f t="shared" ref="I19:I20" si="7">IF(G19,($E19)/G19,0)</f>
        <v>0</v>
      </c>
      <c r="J19" s="119"/>
      <c r="K19" s="119"/>
    </row>
    <row r="20" spans="1:11" ht="15">
      <c r="A20" s="37" t="s">
        <v>45</v>
      </c>
      <c r="B20" s="120" t="s">
        <v>11</v>
      </c>
      <c r="C20" s="121">
        <v>7474.91</v>
      </c>
      <c r="D20" s="121">
        <v>5838788.7599999998</v>
      </c>
      <c r="E20" s="121">
        <f>C20*D20</f>
        <v>43644420490.011597</v>
      </c>
      <c r="F20" s="121">
        <v>3910100</v>
      </c>
      <c r="G20" s="121">
        <v>3905410</v>
      </c>
      <c r="H20" s="121">
        <f t="shared" si="6"/>
        <v>11161.970407409426</v>
      </c>
      <c r="I20" s="131">
        <f t="shared" si="7"/>
        <v>11175.374798039538</v>
      </c>
      <c r="J20" s="119"/>
      <c r="K20" s="119"/>
    </row>
    <row r="21" spans="1:11" ht="15">
      <c r="A21" s="37" t="s">
        <v>46</v>
      </c>
      <c r="B21" s="120" t="s">
        <v>11</v>
      </c>
      <c r="C21" s="121">
        <v>3547.28</v>
      </c>
      <c r="D21" s="121">
        <v>5838788.7599999998</v>
      </c>
      <c r="E21" s="121">
        <f t="shared" ref="E21:E22" si="8">C21*D21</f>
        <v>20711818592.5728</v>
      </c>
      <c r="F21" s="142">
        <v>1825500</v>
      </c>
      <c r="G21" s="142">
        <v>1823310</v>
      </c>
      <c r="H21" s="121">
        <f>IF(F21,($E21)/F21,0)</f>
        <v>11345.833247095481</v>
      </c>
      <c r="I21" s="131">
        <f>IF(G21,($E21)/G21,0)</f>
        <v>11359.460866540961</v>
      </c>
      <c r="J21" s="119"/>
      <c r="K21" s="119"/>
    </row>
    <row r="22" spans="1:11" ht="15">
      <c r="A22" s="37" t="s">
        <v>47</v>
      </c>
      <c r="B22" s="120" t="s">
        <v>11</v>
      </c>
      <c r="C22" s="121">
        <v>3398.44</v>
      </c>
      <c r="D22" s="121">
        <v>5838788.7599999998</v>
      </c>
      <c r="E22" s="121">
        <f t="shared" si="8"/>
        <v>19842773273.534401</v>
      </c>
      <c r="F22" s="142">
        <v>1862899.99</v>
      </c>
      <c r="G22" s="142">
        <v>1860670</v>
      </c>
      <c r="H22" s="121">
        <f>IF(F22,($E22)/F22,0)</f>
        <v>10651.550475092547</v>
      </c>
      <c r="I22" s="131">
        <f>IF(G22,($E22)/G22,0)</f>
        <v>10664.316226700275</v>
      </c>
      <c r="J22" s="119"/>
      <c r="K22" s="119"/>
    </row>
    <row r="23" spans="1:11" ht="15">
      <c r="A23" s="47" t="s">
        <v>48</v>
      </c>
      <c r="B23" s="41"/>
      <c r="C23" s="51">
        <f>SUM(C19:C22)</f>
        <v>14420.630000000001</v>
      </c>
      <c r="D23" s="41"/>
      <c r="E23" s="51">
        <f>SUM(E19:E22)</f>
        <v>84199012356.118805</v>
      </c>
      <c r="F23" s="51">
        <f>SUM(F19:F22)</f>
        <v>7598499.9900000002</v>
      </c>
      <c r="G23" s="51">
        <f>SUM(G19:G22)</f>
        <v>7589390</v>
      </c>
      <c r="H23" s="51">
        <f>$E23/F23</f>
        <v>11081.004470215023</v>
      </c>
      <c r="I23" s="52">
        <f>$E23/G23</f>
        <v>11094.305649876842</v>
      </c>
      <c r="J23" s="119"/>
      <c r="K23" s="119"/>
    </row>
    <row r="24" spans="1:11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48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7"/>
  <sheetViews>
    <sheetView topLeftCell="A63" workbookViewId="0">
      <selection activeCell="E86" sqref="E86"/>
    </sheetView>
  </sheetViews>
  <sheetFormatPr defaultColWidth="9.140625" defaultRowHeight="14.45"/>
  <cols>
    <col min="1" max="1" width="24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8" si="5">IF(F5,($E5)/F5,0)</f>
        <v>0</v>
      </c>
      <c r="I5" s="22">
        <f t="shared" ref="I5:I28" si="6">IF(G5,($E5)/G5,0)</f>
        <v>0</v>
      </c>
    </row>
    <row r="6" spans="1:9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>
      <c r="A7" s="8" t="s">
        <v>53</v>
      </c>
      <c r="B7" s="3" t="s">
        <v>11</v>
      </c>
      <c r="C7" s="3">
        <v>0</v>
      </c>
      <c r="D7" s="3">
        <v>0</v>
      </c>
      <c r="E7" s="5">
        <f t="shared" si="7"/>
        <v>0</v>
      </c>
      <c r="F7" s="3">
        <v>0</v>
      </c>
      <c r="G7" s="3">
        <v>0</v>
      </c>
      <c r="H7" s="5">
        <f t="shared" si="5"/>
        <v>0</v>
      </c>
      <c r="I7" s="14">
        <f t="shared" si="6"/>
        <v>0</v>
      </c>
    </row>
    <row r="8" spans="1:9">
      <c r="A8" s="8" t="s">
        <v>54</v>
      </c>
      <c r="B8" s="3" t="s">
        <v>11</v>
      </c>
      <c r="C8" s="2">
        <f>SUM(C6:C7)</f>
        <v>0</v>
      </c>
      <c r="D8" s="18"/>
      <c r="E8" s="2">
        <f t="shared" ref="E8:G8" si="8">SUM(E6:E7)</f>
        <v>0</v>
      </c>
      <c r="F8" s="2">
        <f t="shared" si="8"/>
        <v>0</v>
      </c>
      <c r="G8" s="2">
        <f t="shared" si="8"/>
        <v>0</v>
      </c>
      <c r="H8" s="21">
        <f t="shared" si="5"/>
        <v>0</v>
      </c>
      <c r="I8" s="22">
        <f t="shared" si="6"/>
        <v>0</v>
      </c>
    </row>
    <row r="9" spans="1:9">
      <c r="A9" s="12" t="s">
        <v>55</v>
      </c>
      <c r="B9" s="3" t="s">
        <v>11</v>
      </c>
      <c r="C9" s="4">
        <v>13086.71</v>
      </c>
      <c r="D9" s="4">
        <v>5723550</v>
      </c>
      <c r="E9" s="4">
        <f t="shared" ref="E9:E10" si="9">C9*D9</f>
        <v>74902439020.5</v>
      </c>
      <c r="F9" s="4">
        <v>4886000</v>
      </c>
      <c r="G9" s="4">
        <v>4881114</v>
      </c>
      <c r="H9" s="4">
        <f t="shared" si="5"/>
        <v>15330.012079512893</v>
      </c>
      <c r="I9" s="10">
        <f t="shared" si="6"/>
        <v>15345.357436949844</v>
      </c>
    </row>
    <row r="10" spans="1:9">
      <c r="A10" s="12" t="s">
        <v>56</v>
      </c>
      <c r="B10" s="3" t="s">
        <v>11</v>
      </c>
      <c r="C10" s="4">
        <v>7938.55</v>
      </c>
      <c r="D10" s="4">
        <v>5723550</v>
      </c>
      <c r="E10" s="4">
        <f t="shared" si="9"/>
        <v>45436687852.5</v>
      </c>
      <c r="F10" s="4">
        <v>2868000</v>
      </c>
      <c r="G10" s="4">
        <v>2865132</v>
      </c>
      <c r="H10" s="4">
        <f t="shared" si="5"/>
        <v>15842.638721234309</v>
      </c>
      <c r="I10" s="10">
        <f t="shared" si="6"/>
        <v>15858.497218452763</v>
      </c>
    </row>
    <row r="11" spans="1:9">
      <c r="A11" s="8" t="s">
        <v>57</v>
      </c>
      <c r="B11" s="3" t="s">
        <v>11</v>
      </c>
      <c r="C11" s="17">
        <f>SUM(C9:C10)</f>
        <v>21025.26</v>
      </c>
      <c r="D11" s="18"/>
      <c r="E11" s="17">
        <f>SUM(E9:E10)</f>
        <v>120339126873</v>
      </c>
      <c r="F11" s="17">
        <f t="shared" ref="F11:G11" si="10">SUM(F9:F10)</f>
        <v>7754000</v>
      </c>
      <c r="G11" s="17">
        <f t="shared" si="10"/>
        <v>7746246</v>
      </c>
      <c r="H11" s="17">
        <f t="shared" si="5"/>
        <v>15519.619147923653</v>
      </c>
      <c r="I11" s="23">
        <f t="shared" si="6"/>
        <v>15535.154302225877</v>
      </c>
    </row>
    <row r="12" spans="1:9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>
      <c r="A13" s="12" t="s">
        <v>59</v>
      </c>
      <c r="B13" s="3" t="s">
        <v>11</v>
      </c>
      <c r="C13" s="4">
        <v>13713.48</v>
      </c>
      <c r="D13" s="4">
        <v>5382745.2000000002</v>
      </c>
      <c r="E13" s="4">
        <f t="shared" si="11"/>
        <v>73816168645.296005</v>
      </c>
      <c r="F13" s="4">
        <v>5274000</v>
      </c>
      <c r="G13" s="4">
        <v>5268726</v>
      </c>
      <c r="H13" s="4">
        <f t="shared" si="5"/>
        <v>13996.239788641638</v>
      </c>
      <c r="I13" s="10">
        <f t="shared" si="6"/>
        <v>14010.25003868032</v>
      </c>
    </row>
    <row r="14" spans="1:9">
      <c r="A14" s="8" t="s">
        <v>60</v>
      </c>
      <c r="B14" s="3" t="s">
        <v>11</v>
      </c>
      <c r="C14" s="17">
        <f>SUM(C12:C13)</f>
        <v>13713.48</v>
      </c>
      <c r="D14" s="18"/>
      <c r="E14" s="17">
        <f t="shared" ref="E14:G14" si="12">SUM(E12:E13)</f>
        <v>73816168645.296005</v>
      </c>
      <c r="F14" s="17">
        <f t="shared" si="12"/>
        <v>5274000</v>
      </c>
      <c r="G14" s="17">
        <f t="shared" si="12"/>
        <v>5268726</v>
      </c>
      <c r="H14" s="17">
        <f t="shared" si="5"/>
        <v>13996.239788641638</v>
      </c>
      <c r="I14" s="23">
        <f t="shared" si="6"/>
        <v>14010.25003868032</v>
      </c>
    </row>
    <row r="15" spans="1:9">
      <c r="A15" s="8" t="s">
        <v>61</v>
      </c>
      <c r="B15" s="3" t="s">
        <v>11</v>
      </c>
      <c r="C15" s="4">
        <v>8474.9</v>
      </c>
      <c r="D15" s="4">
        <v>5723550</v>
      </c>
      <c r="E15" s="4">
        <f>C15*D15</f>
        <v>48506513895</v>
      </c>
      <c r="F15" s="4">
        <v>3157000</v>
      </c>
      <c r="G15" s="4">
        <v>3153843</v>
      </c>
      <c r="H15" s="4">
        <f t="shared" si="5"/>
        <v>15364.749412416852</v>
      </c>
      <c r="I15" s="10">
        <f t="shared" si="6"/>
        <v>15380.12954195881</v>
      </c>
    </row>
    <row r="16" spans="1:9">
      <c r="A16" s="8" t="s">
        <v>62</v>
      </c>
      <c r="B16" s="3" t="s">
        <v>11</v>
      </c>
      <c r="C16" s="4">
        <v>20734.12</v>
      </c>
      <c r="D16" s="4">
        <v>5723550</v>
      </c>
      <c r="E16" s="4">
        <f>C16*D16</f>
        <v>118672772526</v>
      </c>
      <c r="F16" s="4">
        <v>7794000</v>
      </c>
      <c r="G16" s="4">
        <v>7786206</v>
      </c>
      <c r="H16" s="4">
        <f t="shared" si="5"/>
        <v>15226.170454965359</v>
      </c>
      <c r="I16" s="10">
        <f t="shared" si="6"/>
        <v>15241.41186683219</v>
      </c>
    </row>
    <row r="17" spans="1:9">
      <c r="A17" s="8" t="s">
        <v>63</v>
      </c>
      <c r="B17" s="3" t="s">
        <v>11</v>
      </c>
      <c r="C17" s="5">
        <v>0</v>
      </c>
      <c r="D17" s="5">
        <v>0</v>
      </c>
      <c r="E17" s="5">
        <f>C17*D17</f>
        <v>0</v>
      </c>
      <c r="F17" s="5">
        <v>0</v>
      </c>
      <c r="G17" s="5">
        <v>0</v>
      </c>
      <c r="H17" s="5">
        <f t="shared" si="5"/>
        <v>0</v>
      </c>
      <c r="I17" s="14">
        <f t="shared" si="6"/>
        <v>0</v>
      </c>
    </row>
    <row r="18" spans="1:9">
      <c r="A18" s="8" t="s">
        <v>64</v>
      </c>
      <c r="B18" s="3" t="s">
        <v>11</v>
      </c>
      <c r="C18" s="17">
        <f>SUM(C15:C17)</f>
        <v>29209.019999999997</v>
      </c>
      <c r="D18" s="24"/>
      <c r="E18" s="17">
        <f>SUM(E15:E17)</f>
        <v>167179286421</v>
      </c>
      <c r="F18" s="17">
        <f t="shared" ref="F18:G18" si="13">SUM(F15:F17)</f>
        <v>10951000</v>
      </c>
      <c r="G18" s="17">
        <f t="shared" si="13"/>
        <v>10940049</v>
      </c>
      <c r="H18" s="17">
        <f t="shared" si="5"/>
        <v>15266.120575381243</v>
      </c>
      <c r="I18" s="23">
        <f t="shared" si="6"/>
        <v>15281.401977358602</v>
      </c>
    </row>
    <row r="19" spans="1:9">
      <c r="A19" s="12" t="s">
        <v>65</v>
      </c>
      <c r="B19" s="3" t="s">
        <v>11</v>
      </c>
      <c r="C19" s="7">
        <v>28339.360000000001</v>
      </c>
      <c r="D19" s="4">
        <v>5723550</v>
      </c>
      <c r="E19" s="4">
        <f t="shared" ref="E19:E21" si="14">C19*D19</f>
        <v>162201743928</v>
      </c>
      <c r="F19" s="7">
        <v>16005000</v>
      </c>
      <c r="G19" s="7">
        <v>16003000</v>
      </c>
      <c r="H19" s="4">
        <f t="shared" si="5"/>
        <v>10134.441982380506</v>
      </c>
      <c r="I19" s="10">
        <f t="shared" si="6"/>
        <v>10135.708550146848</v>
      </c>
    </row>
    <row r="20" spans="1:9">
      <c r="A20" s="12" t="s">
        <v>66</v>
      </c>
      <c r="B20" s="3" t="s">
        <v>11</v>
      </c>
      <c r="C20" s="7">
        <v>14712.1</v>
      </c>
      <c r="D20" s="4">
        <v>5723550</v>
      </c>
      <c r="E20" s="4">
        <f t="shared" si="14"/>
        <v>84205439955</v>
      </c>
      <c r="F20" s="7">
        <v>8244000</v>
      </c>
      <c r="G20" s="7">
        <v>8242000</v>
      </c>
      <c r="H20" s="4">
        <f t="shared" si="5"/>
        <v>10214.148466157205</v>
      </c>
      <c r="I20" s="10">
        <f t="shared" si="6"/>
        <v>10216.62702681388</v>
      </c>
    </row>
    <row r="21" spans="1:9">
      <c r="A21" s="12" t="s">
        <v>67</v>
      </c>
      <c r="B21" s="3" t="s">
        <v>11</v>
      </c>
      <c r="C21" s="7">
        <v>21496.81</v>
      </c>
      <c r="D21" s="4">
        <v>5723550</v>
      </c>
      <c r="E21" s="4">
        <f t="shared" si="14"/>
        <v>123038066875.5</v>
      </c>
      <c r="F21" s="7">
        <v>11991000</v>
      </c>
      <c r="G21" s="7">
        <v>11989000</v>
      </c>
      <c r="H21" s="4">
        <f t="shared" si="5"/>
        <v>10260.867890542908</v>
      </c>
      <c r="I21" s="10">
        <f t="shared" si="6"/>
        <v>10262.579604262241</v>
      </c>
    </row>
    <row r="22" spans="1:9">
      <c r="A22" s="12" t="s">
        <v>68</v>
      </c>
      <c r="B22" s="3" t="s">
        <v>11</v>
      </c>
      <c r="C22" s="17">
        <f>SUM(C19:C21)</f>
        <v>64548.270000000004</v>
      </c>
      <c r="D22" s="19"/>
      <c r="E22" s="17">
        <f>SUM(E19:E21)</f>
        <v>369445250758.5</v>
      </c>
      <c r="F22" s="17">
        <f t="shared" ref="F22" si="15">SUM(F19:F21)</f>
        <v>36240000</v>
      </c>
      <c r="G22" s="17">
        <f t="shared" ref="G22" si="16">SUM(G19:G21)</f>
        <v>36234000</v>
      </c>
      <c r="H22" s="17">
        <f t="shared" si="5"/>
        <v>10194.405374130794</v>
      </c>
      <c r="I22" s="23">
        <f t="shared" si="6"/>
        <v>10196.093469076006</v>
      </c>
    </row>
    <row r="23" spans="1:9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>
      <c r="A24" s="12" t="s">
        <v>70</v>
      </c>
      <c r="B24" s="3" t="s">
        <v>11</v>
      </c>
      <c r="C24" s="7">
        <v>9138.86</v>
      </c>
      <c r="D24" s="4">
        <v>5723550</v>
      </c>
      <c r="E24" s="4">
        <f t="shared" si="17"/>
        <v>52306722153</v>
      </c>
      <c r="F24" s="7">
        <v>3222000</v>
      </c>
      <c r="G24" s="7">
        <v>3218778</v>
      </c>
      <c r="H24" s="4">
        <f t="shared" si="5"/>
        <v>16234.24027094972</v>
      </c>
      <c r="I24" s="10">
        <f t="shared" si="6"/>
        <v>16250.490761711431</v>
      </c>
    </row>
    <row r="25" spans="1:9">
      <c r="A25" s="8" t="s">
        <v>71</v>
      </c>
      <c r="B25" s="3" t="s">
        <v>11</v>
      </c>
      <c r="C25" s="17">
        <f>SUM(C23:C24)</f>
        <v>9138.86</v>
      </c>
      <c r="D25" s="19"/>
      <c r="E25" s="17">
        <f t="shared" ref="E25:G25" si="18">SUM(E23:E24)</f>
        <v>52306722153</v>
      </c>
      <c r="F25" s="17">
        <f t="shared" si="18"/>
        <v>3222000</v>
      </c>
      <c r="G25" s="17">
        <f t="shared" si="18"/>
        <v>3218778</v>
      </c>
      <c r="H25" s="17">
        <f t="shared" si="5"/>
        <v>16234.24027094972</v>
      </c>
      <c r="I25" s="23">
        <f t="shared" si="6"/>
        <v>16250.490761711431</v>
      </c>
    </row>
    <row r="26" spans="1:9" ht="15">
      <c r="A26" s="8" t="s">
        <v>72</v>
      </c>
      <c r="B26" s="3" t="s">
        <v>11</v>
      </c>
      <c r="C26" s="2">
        <v>40.75</v>
      </c>
      <c r="D26" s="58">
        <v>0</v>
      </c>
      <c r="E26" s="2">
        <v>0</v>
      </c>
      <c r="F26" s="17">
        <v>20500</v>
      </c>
      <c r="G26" s="17">
        <v>19880</v>
      </c>
      <c r="H26" s="21">
        <f t="shared" si="5"/>
        <v>0</v>
      </c>
      <c r="I26" s="22">
        <f t="shared" si="6"/>
        <v>0</v>
      </c>
    </row>
    <row r="27" spans="1:9" ht="15">
      <c r="A27" s="11" t="s">
        <v>73</v>
      </c>
      <c r="B27" s="20" t="s">
        <v>11</v>
      </c>
      <c r="C27" s="75">
        <v>89.36</v>
      </c>
      <c r="D27" s="59">
        <v>0</v>
      </c>
      <c r="E27" s="59">
        <v>0</v>
      </c>
      <c r="F27" s="49">
        <v>48000</v>
      </c>
      <c r="G27" s="49">
        <v>46550</v>
      </c>
      <c r="H27" s="59">
        <f t="shared" si="5"/>
        <v>0</v>
      </c>
      <c r="I27" s="60">
        <f t="shared" si="6"/>
        <v>0</v>
      </c>
    </row>
    <row r="28" spans="1:9" ht="15">
      <c r="A28" s="78" t="s">
        <v>74</v>
      </c>
      <c r="B28" s="79" t="s">
        <v>11</v>
      </c>
      <c r="C28" s="80">
        <f>SUM(C5,C8,C11,C14,C18,C22,C25,C26,C27)</f>
        <v>137765</v>
      </c>
      <c r="D28" s="107"/>
      <c r="E28" s="80">
        <f>SUM(E5,E8,E11,E14,E18,E22,E25,E26,E27)</f>
        <v>783086554850.79602</v>
      </c>
      <c r="F28" s="80">
        <f>SUM(F5,F8,F11,F14,F18,F22,F25,F26,F27)</f>
        <v>63509500</v>
      </c>
      <c r="G28" s="80">
        <f>SUM(G5,G8,G11,G14,G18,G22,G25,G26,G27)</f>
        <v>63474229</v>
      </c>
      <c r="H28" s="80">
        <f t="shared" si="5"/>
        <v>12330.227050296349</v>
      </c>
      <c r="I28" s="105">
        <f t="shared" si="6"/>
        <v>12337.078641015018</v>
      </c>
    </row>
    <row r="29" spans="1:9" ht="15"/>
    <row r="30" spans="1:9">
      <c r="A30" s="109" t="s">
        <v>19</v>
      </c>
      <c r="B30" s="110"/>
      <c r="C30" s="110"/>
      <c r="D30" s="110"/>
      <c r="E30" s="110"/>
      <c r="F30" s="110"/>
      <c r="G30" s="110"/>
      <c r="H30" s="110"/>
      <c r="I30" s="111"/>
    </row>
    <row r="31" spans="1:9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19">C32*D32</f>
        <v>0</v>
      </c>
      <c r="F32" s="3">
        <v>0</v>
      </c>
      <c r="G32" s="3">
        <v>0</v>
      </c>
      <c r="H32" s="5">
        <f t="shared" ref="H32:H33" si="20">IF(F32,($E32)/F32,0)</f>
        <v>0</v>
      </c>
      <c r="I32" s="14">
        <f t="shared" ref="I32:I33" si="21">IF(G32,($E32)/G32,0)</f>
        <v>0</v>
      </c>
    </row>
    <row r="33" spans="1:9">
      <c r="A33" s="8" t="s">
        <v>50</v>
      </c>
      <c r="B33" s="3" t="s">
        <v>11</v>
      </c>
      <c r="C33" s="3">
        <v>0</v>
      </c>
      <c r="D33" s="3">
        <v>0</v>
      </c>
      <c r="E33" s="5">
        <f t="shared" ref="E33" si="22">C33*D33</f>
        <v>0</v>
      </c>
      <c r="F33" s="3">
        <v>0</v>
      </c>
      <c r="G33" s="3">
        <v>0</v>
      </c>
      <c r="H33" s="5">
        <f t="shared" ref="H33" si="23">IF(F33,($E33)/F33,0)</f>
        <v>0</v>
      </c>
      <c r="I33" s="14">
        <f t="shared" ref="I33" si="24">IF(G33,($E33)/G33,0)</f>
        <v>0</v>
      </c>
    </row>
    <row r="34" spans="1:9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1">
        <f t="shared" ref="H34:H36" si="28">IF(F34,($E34)/F34,0)</f>
        <v>0</v>
      </c>
      <c r="I34" s="22">
        <f t="shared" ref="I34:I36" si="29">IF(G34,($E34)/G34,0)</f>
        <v>0</v>
      </c>
    </row>
    <row r="35" spans="1:9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4">
        <f t="shared" si="29"/>
        <v>0</v>
      </c>
    </row>
    <row r="36" spans="1:9">
      <c r="A36" s="8" t="s">
        <v>53</v>
      </c>
      <c r="B36" s="3" t="s">
        <v>11</v>
      </c>
      <c r="C36" s="3">
        <v>0</v>
      </c>
      <c r="D36" s="3">
        <v>0</v>
      </c>
      <c r="E36" s="5">
        <f t="shared" si="30"/>
        <v>0</v>
      </c>
      <c r="F36" s="3">
        <v>0</v>
      </c>
      <c r="G36" s="3">
        <v>0</v>
      </c>
      <c r="H36" s="5">
        <f t="shared" si="28"/>
        <v>0</v>
      </c>
      <c r="I36" s="14">
        <f t="shared" si="29"/>
        <v>0</v>
      </c>
    </row>
    <row r="37" spans="1:9">
      <c r="A37" s="8" t="s">
        <v>54</v>
      </c>
      <c r="B37" s="3" t="s">
        <v>11</v>
      </c>
      <c r="C37" s="2">
        <f>SUM(C35:C36)</f>
        <v>0</v>
      </c>
      <c r="D37" s="18"/>
      <c r="E37" s="2">
        <f t="shared" ref="E37" si="31">SUM(E35:E36)</f>
        <v>0</v>
      </c>
      <c r="F37" s="2">
        <f t="shared" ref="F37" si="32">SUM(F35:F36)</f>
        <v>0</v>
      </c>
      <c r="G37" s="2">
        <f t="shared" ref="G37" si="33">SUM(G35:G36)</f>
        <v>0</v>
      </c>
      <c r="H37" s="21">
        <f t="shared" ref="H37:H39" si="34">IF(F37,($E37)/F37,0)</f>
        <v>0</v>
      </c>
      <c r="I37" s="22">
        <f t="shared" ref="I37:I39" si="35">IF(G37,($E37)/G37,0)</f>
        <v>0</v>
      </c>
    </row>
    <row r="38" spans="1:9">
      <c r="A38" s="12" t="s">
        <v>55</v>
      </c>
      <c r="B38" s="3" t="s">
        <v>11</v>
      </c>
      <c r="C38" s="4">
        <v>6224.26</v>
      </c>
      <c r="D38" s="4">
        <v>5723550</v>
      </c>
      <c r="E38" s="4">
        <f t="shared" ref="E38:E56" si="36">C38*D38</f>
        <v>35624863323</v>
      </c>
      <c r="F38" s="4">
        <v>2242000</v>
      </c>
      <c r="G38" s="4">
        <v>2239758</v>
      </c>
      <c r="H38" s="4">
        <f t="shared" si="34"/>
        <v>15889.769546387155</v>
      </c>
      <c r="I38" s="10">
        <f t="shared" si="35"/>
        <v>15905.675221608763</v>
      </c>
    </row>
    <row r="39" spans="1:9">
      <c r="A39" s="12" t="s">
        <v>56</v>
      </c>
      <c r="B39" s="3" t="s">
        <v>11</v>
      </c>
      <c r="C39" s="4">
        <v>2641.19</v>
      </c>
      <c r="D39" s="4">
        <v>5723550</v>
      </c>
      <c r="E39" s="4">
        <f t="shared" si="36"/>
        <v>15116983024.5</v>
      </c>
      <c r="F39" s="4">
        <v>930000</v>
      </c>
      <c r="G39" s="4">
        <v>929070</v>
      </c>
      <c r="H39" s="4">
        <f t="shared" si="34"/>
        <v>16254.820456451613</v>
      </c>
      <c r="I39" s="10">
        <f t="shared" si="35"/>
        <v>16271.091547999613</v>
      </c>
    </row>
    <row r="40" spans="1:9">
      <c r="A40" s="8" t="s">
        <v>57</v>
      </c>
      <c r="B40" s="3" t="s">
        <v>11</v>
      </c>
      <c r="C40" s="17">
        <f>SUM(C38:C39)</f>
        <v>8865.4500000000007</v>
      </c>
      <c r="D40" s="18"/>
      <c r="E40" s="17">
        <f>SUM(E38:E39)</f>
        <v>50741846347.5</v>
      </c>
      <c r="F40" s="17">
        <f t="shared" ref="F40" si="37">SUM(F38:F39)</f>
        <v>3172000</v>
      </c>
      <c r="G40" s="17">
        <f t="shared" ref="G40" si="38">SUM(G38:G39)</f>
        <v>3168828</v>
      </c>
      <c r="H40" s="17">
        <f t="shared" ref="H40:H42" si="39">IF(F40,($E40)/F40,0)</f>
        <v>15996.79897462169</v>
      </c>
      <c r="I40" s="23">
        <f t="shared" ref="I40:I42" si="40">IF(G40,($E40)/G40,0)</f>
        <v>16012.811786408098</v>
      </c>
    </row>
    <row r="41" spans="1:9">
      <c r="A41" s="12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4">
        <f t="shared" si="40"/>
        <v>0</v>
      </c>
    </row>
    <row r="42" spans="1:9">
      <c r="A42" s="12" t="s">
        <v>59</v>
      </c>
      <c r="B42" s="3" t="s">
        <v>11</v>
      </c>
      <c r="C42" s="4">
        <v>5142.38</v>
      </c>
      <c r="D42" s="4">
        <v>5390280</v>
      </c>
      <c r="E42" s="4">
        <f t="shared" si="36"/>
        <v>27718868066.400002</v>
      </c>
      <c r="F42" s="4">
        <v>2014000</v>
      </c>
      <c r="G42" s="4">
        <v>2011986</v>
      </c>
      <c r="H42" s="4">
        <f t="shared" si="39"/>
        <v>13763.09238649454</v>
      </c>
      <c r="I42" s="10">
        <f t="shared" si="40"/>
        <v>13776.869255750289</v>
      </c>
    </row>
    <row r="43" spans="1:9">
      <c r="A43" s="8" t="s">
        <v>60</v>
      </c>
      <c r="B43" s="3" t="s">
        <v>11</v>
      </c>
      <c r="C43" s="17">
        <f>SUM(C41:C42)</f>
        <v>5142.38</v>
      </c>
      <c r="D43" s="18"/>
      <c r="E43" s="17">
        <f t="shared" ref="E43" si="41">SUM(E41:E42)</f>
        <v>27718868066.400002</v>
      </c>
      <c r="F43" s="17">
        <f t="shared" ref="F43" si="42">SUM(F41:F42)</f>
        <v>2014000</v>
      </c>
      <c r="G43" s="17">
        <f t="shared" ref="G43" si="43">SUM(G41:G42)</f>
        <v>2011986</v>
      </c>
      <c r="H43" s="17">
        <f t="shared" ref="H43:H45" si="44">IF(F43,($E43)/F43,0)</f>
        <v>13763.09238649454</v>
      </c>
      <c r="I43" s="23">
        <f t="shared" ref="I43:I45" si="45">IF(G43,($E43)/G43,0)</f>
        <v>13776.869255750289</v>
      </c>
    </row>
    <row r="44" spans="1:9">
      <c r="A44" s="8" t="s">
        <v>61</v>
      </c>
      <c r="B44" s="3" t="s">
        <v>11</v>
      </c>
      <c r="C44" s="3">
        <v>0</v>
      </c>
      <c r="D44" s="3">
        <v>0</v>
      </c>
      <c r="E44" s="5">
        <f t="shared" si="36"/>
        <v>0</v>
      </c>
      <c r="F44" s="3">
        <v>0</v>
      </c>
      <c r="G44" s="3">
        <v>0</v>
      </c>
      <c r="H44" s="5">
        <f t="shared" si="44"/>
        <v>0</v>
      </c>
      <c r="I44" s="14">
        <f t="shared" si="45"/>
        <v>0</v>
      </c>
    </row>
    <row r="45" spans="1:9">
      <c r="A45" s="8" t="s">
        <v>62</v>
      </c>
      <c r="B45" s="3" t="s">
        <v>11</v>
      </c>
      <c r="C45" s="4">
        <v>8519.15</v>
      </c>
      <c r="D45" s="4">
        <v>5723550</v>
      </c>
      <c r="E45" s="4">
        <f t="shared" si="36"/>
        <v>48759780982.5</v>
      </c>
      <c r="F45" s="4">
        <v>3219000</v>
      </c>
      <c r="G45" s="4">
        <v>3215781</v>
      </c>
      <c r="H45" s="4">
        <f t="shared" si="44"/>
        <v>15147.493315470643</v>
      </c>
      <c r="I45" s="10">
        <f t="shared" si="45"/>
        <v>15162.655971442086</v>
      </c>
    </row>
    <row r="46" spans="1:9">
      <c r="A46" s="8" t="s">
        <v>63</v>
      </c>
      <c r="B46" s="3" t="s">
        <v>11</v>
      </c>
      <c r="C46" s="3">
        <v>0</v>
      </c>
      <c r="D46" s="3">
        <v>0</v>
      </c>
      <c r="E46" s="5">
        <f t="shared" si="36"/>
        <v>0</v>
      </c>
      <c r="F46" s="3">
        <v>0</v>
      </c>
      <c r="G46" s="3">
        <v>0</v>
      </c>
      <c r="H46" s="5">
        <f t="shared" ref="H46" si="46">IF(F46,($E46)/F46,0)</f>
        <v>0</v>
      </c>
      <c r="I46" s="14">
        <f t="shared" ref="I46" si="47">IF(G46,($E46)/G46,0)</f>
        <v>0</v>
      </c>
    </row>
    <row r="47" spans="1:9">
      <c r="A47" s="8" t="s">
        <v>64</v>
      </c>
      <c r="B47" s="3" t="s">
        <v>11</v>
      </c>
      <c r="C47" s="17">
        <f>SUM(C44:C46)</f>
        <v>8519.15</v>
      </c>
      <c r="D47" s="24"/>
      <c r="E47" s="17">
        <f>SUM(E44:E46)</f>
        <v>48759780982.5</v>
      </c>
      <c r="F47" s="17">
        <f t="shared" ref="F47" si="48">SUM(F44:F46)</f>
        <v>3219000</v>
      </c>
      <c r="G47" s="17">
        <f t="shared" ref="G47" si="49">SUM(G44:G46)</f>
        <v>3215781</v>
      </c>
      <c r="H47" s="17">
        <f t="shared" ref="H47:H50" si="50">IF(F47,($E47)/F47,0)</f>
        <v>15147.493315470643</v>
      </c>
      <c r="I47" s="23">
        <f t="shared" ref="I47:I50" si="51">IF(G47,($E47)/G47,0)</f>
        <v>15162.655971442086</v>
      </c>
    </row>
    <row r="48" spans="1:9">
      <c r="A48" s="12" t="s">
        <v>65</v>
      </c>
      <c r="B48" s="3" t="s">
        <v>11</v>
      </c>
      <c r="C48" s="7">
        <v>8728.17</v>
      </c>
      <c r="D48" s="4">
        <v>5723550</v>
      </c>
      <c r="E48" s="4">
        <f t="shared" si="36"/>
        <v>49956117403.5</v>
      </c>
      <c r="F48" s="7">
        <v>4949000</v>
      </c>
      <c r="G48" s="7">
        <v>4947200</v>
      </c>
      <c r="H48" s="4">
        <f t="shared" si="50"/>
        <v>10094.184159123055</v>
      </c>
      <c r="I48" s="10">
        <f t="shared" si="51"/>
        <v>10097.856849025711</v>
      </c>
    </row>
    <row r="49" spans="1:9">
      <c r="A49" s="12" t="s">
        <v>66</v>
      </c>
      <c r="B49" s="3" t="s">
        <v>11</v>
      </c>
      <c r="C49" s="7">
        <v>472.27</v>
      </c>
      <c r="D49" s="4">
        <v>5723550</v>
      </c>
      <c r="E49" s="4">
        <f t="shared" si="36"/>
        <v>2703060958.5</v>
      </c>
      <c r="F49" s="7">
        <v>267000</v>
      </c>
      <c r="G49" s="7">
        <v>265000</v>
      </c>
      <c r="H49" s="4">
        <f t="shared" si="50"/>
        <v>10123.823814606742</v>
      </c>
      <c r="I49" s="10">
        <f t="shared" si="51"/>
        <v>10200.230032075471</v>
      </c>
    </row>
    <row r="50" spans="1:9">
      <c r="A50" s="12" t="s">
        <v>67</v>
      </c>
      <c r="B50" s="3" t="s">
        <v>11</v>
      </c>
      <c r="C50" s="7">
        <v>6861.08</v>
      </c>
      <c r="D50" s="4">
        <v>5723550</v>
      </c>
      <c r="E50" s="4">
        <f t="shared" si="36"/>
        <v>39269734434</v>
      </c>
      <c r="F50" s="7">
        <v>3618000</v>
      </c>
      <c r="G50" s="7">
        <v>3616500</v>
      </c>
      <c r="H50" s="4">
        <f t="shared" si="50"/>
        <v>10853.989616915424</v>
      </c>
      <c r="I50" s="10">
        <f t="shared" si="51"/>
        <v>10858.491479054333</v>
      </c>
    </row>
    <row r="51" spans="1:9">
      <c r="A51" s="12" t="s">
        <v>68</v>
      </c>
      <c r="B51" s="3" t="s">
        <v>11</v>
      </c>
      <c r="C51" s="17">
        <f>SUM(C48:C50)</f>
        <v>16061.52</v>
      </c>
      <c r="D51" s="19"/>
      <c r="E51" s="17">
        <f>SUM(E48:E50)</f>
        <v>91928912796</v>
      </c>
      <c r="F51" s="17">
        <f t="shared" ref="F51" si="52">SUM(F48:F50)</f>
        <v>8834000</v>
      </c>
      <c r="G51" s="17">
        <f t="shared" ref="G51" si="53">SUM(G48:G50)</f>
        <v>8828700</v>
      </c>
      <c r="H51" s="17">
        <f t="shared" ref="H51:H53" si="54">IF(F51,($E51)/F51,0)</f>
        <v>10406.26135340729</v>
      </c>
      <c r="I51" s="23">
        <f t="shared" ref="I51:I53" si="55">IF(G51,($E51)/G51,0)</f>
        <v>10412.508386965239</v>
      </c>
    </row>
    <row r="52" spans="1:9">
      <c r="A52" s="12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>
        <v>0</v>
      </c>
      <c r="G52" s="3">
        <v>0</v>
      </c>
      <c r="H52" s="5">
        <f t="shared" si="54"/>
        <v>0</v>
      </c>
      <c r="I52" s="14">
        <f t="shared" si="55"/>
        <v>0</v>
      </c>
    </row>
    <row r="53" spans="1:9">
      <c r="A53" s="12" t="s">
        <v>70</v>
      </c>
      <c r="B53" s="3" t="s">
        <v>11</v>
      </c>
      <c r="C53" s="7">
        <v>3788.69</v>
      </c>
      <c r="D53" s="7">
        <v>5723550</v>
      </c>
      <c r="E53" s="4">
        <f t="shared" si="36"/>
        <v>21684756649.5</v>
      </c>
      <c r="F53" s="7">
        <v>1252000</v>
      </c>
      <c r="G53" s="7">
        <v>1250748</v>
      </c>
      <c r="H53" s="4">
        <f t="shared" si="54"/>
        <v>17320.093170527158</v>
      </c>
      <c r="I53" s="10">
        <f t="shared" si="55"/>
        <v>17337.430601128286</v>
      </c>
    </row>
    <row r="54" spans="1:9">
      <c r="A54" s="8" t="s">
        <v>71</v>
      </c>
      <c r="B54" s="3" t="s">
        <v>11</v>
      </c>
      <c r="C54" s="17">
        <f>SUM(C52:C53)</f>
        <v>3788.69</v>
      </c>
      <c r="D54" s="19"/>
      <c r="E54" s="17">
        <f t="shared" ref="E54" si="56">SUM(E52:E53)</f>
        <v>21684756649.5</v>
      </c>
      <c r="F54" s="17">
        <f t="shared" ref="F54" si="57">SUM(F52:F53)</f>
        <v>1252000</v>
      </c>
      <c r="G54" s="17">
        <f t="shared" ref="G54" si="58">SUM(G52:G53)</f>
        <v>1250748</v>
      </c>
      <c r="H54" s="17">
        <f t="shared" ref="H54:H56" si="59">IF(F54,($E54)/F54,0)</f>
        <v>17320.093170527158</v>
      </c>
      <c r="I54" s="23">
        <f t="shared" ref="I54:I56" si="60">IF(G54,($E54)/G54,0)</f>
        <v>17337.430601128286</v>
      </c>
    </row>
    <row r="55" spans="1:9" ht="15">
      <c r="A55" s="8" t="s">
        <v>72</v>
      </c>
      <c r="B55" s="3" t="s">
        <v>11</v>
      </c>
      <c r="C55" s="104">
        <v>10.92</v>
      </c>
      <c r="D55" s="58">
        <v>0</v>
      </c>
      <c r="E55" s="21">
        <f t="shared" si="36"/>
        <v>0</v>
      </c>
      <c r="F55" s="58">
        <v>0</v>
      </c>
      <c r="G55" s="58">
        <v>0</v>
      </c>
      <c r="H55" s="21">
        <f t="shared" si="59"/>
        <v>0</v>
      </c>
      <c r="I55" s="22">
        <f t="shared" si="60"/>
        <v>0</v>
      </c>
    </row>
    <row r="56" spans="1:9" ht="15">
      <c r="A56" s="12" t="s">
        <v>73</v>
      </c>
      <c r="B56" s="76" t="s">
        <v>11</v>
      </c>
      <c r="C56" s="104">
        <v>1.93</v>
      </c>
      <c r="D56" s="58">
        <v>0</v>
      </c>
      <c r="E56" s="58">
        <f t="shared" si="36"/>
        <v>0</v>
      </c>
      <c r="F56" s="58">
        <v>0</v>
      </c>
      <c r="G56" s="58">
        <v>0</v>
      </c>
      <c r="H56" s="58">
        <f t="shared" si="59"/>
        <v>0</v>
      </c>
      <c r="I56" s="77">
        <f t="shared" si="60"/>
        <v>0</v>
      </c>
    </row>
    <row r="57" spans="1:9" ht="15">
      <c r="A57" s="78" t="s">
        <v>74</v>
      </c>
      <c r="B57" s="79" t="s">
        <v>11</v>
      </c>
      <c r="C57" s="80">
        <f>SUM(C34,C37,C40,C43,C47,C51,C54,C55,C56)</f>
        <v>42390.04</v>
      </c>
      <c r="D57" s="107"/>
      <c r="E57" s="80">
        <f>SUM(E34,E37,E40,E43,E47,E51,E54,E55,E56)</f>
        <v>240834164841.89999</v>
      </c>
      <c r="F57" s="80">
        <f>SUM(F34,F37,F40,F43,F47,F51,F54,F55,F56)</f>
        <v>18491000</v>
      </c>
      <c r="G57" s="80">
        <f>SUM(G34,G37,G40,G43,G47,G51,G54,G55,G56)</f>
        <v>18476043</v>
      </c>
      <c r="H57" s="80">
        <f t="shared" ref="H57" si="61">IF(F57,($E57)/F57,0)</f>
        <v>13024.399158612297</v>
      </c>
      <c r="I57" s="105">
        <f t="shared" ref="I57" si="62">IF(G57,($E57)/G57,0)</f>
        <v>13034.942863139038</v>
      </c>
    </row>
    <row r="58" spans="1:9" ht="15"/>
    <row r="59" spans="1:9">
      <c r="A59" s="109" t="s">
        <v>20</v>
      </c>
      <c r="B59" s="110"/>
      <c r="C59" s="110"/>
      <c r="D59" s="110"/>
      <c r="E59" s="110"/>
      <c r="F59" s="110"/>
      <c r="G59" s="110"/>
      <c r="H59" s="110"/>
      <c r="I59" s="111"/>
    </row>
    <row r="60" spans="1:9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>
      <c r="A61" s="8" t="s">
        <v>49</v>
      </c>
      <c r="B61" s="3" t="s">
        <v>11</v>
      </c>
      <c r="C61" s="25">
        <v>0</v>
      </c>
      <c r="D61" s="25">
        <v>0</v>
      </c>
      <c r="E61" s="5">
        <f t="shared" ref="E61:E62" si="63">C61*D61</f>
        <v>0</v>
      </c>
      <c r="F61" s="25">
        <v>0</v>
      </c>
      <c r="G61" s="25">
        <v>0</v>
      </c>
      <c r="H61" s="5">
        <f t="shared" ref="H61:H63" si="64">IF(F61,($E61)/F61,0)</f>
        <v>0</v>
      </c>
      <c r="I61" s="14">
        <f t="shared" ref="I61:I63" si="65">IF(G61,($E61)/G61,0)</f>
        <v>0</v>
      </c>
    </row>
    <row r="62" spans="1:9">
      <c r="A62" s="8" t="s">
        <v>50</v>
      </c>
      <c r="B62" s="3" t="s">
        <v>11</v>
      </c>
      <c r="C62" s="25">
        <v>0</v>
      </c>
      <c r="D62" s="25">
        <v>0</v>
      </c>
      <c r="E62" s="5">
        <f t="shared" si="63"/>
        <v>0</v>
      </c>
      <c r="F62" s="25">
        <v>0</v>
      </c>
      <c r="G62" s="25">
        <v>0</v>
      </c>
      <c r="H62" s="5">
        <f t="shared" si="64"/>
        <v>0</v>
      </c>
      <c r="I62" s="14">
        <f t="shared" si="65"/>
        <v>0</v>
      </c>
    </row>
    <row r="63" spans="1:9">
      <c r="A63" s="8" t="s">
        <v>51</v>
      </c>
      <c r="B63" s="3" t="s">
        <v>11</v>
      </c>
      <c r="C63" s="21">
        <f t="shared" ref="C63:E63" si="66">SUM(C61:C62)</f>
        <v>0</v>
      </c>
      <c r="D63" s="26"/>
      <c r="E63" s="21">
        <f t="shared" si="66"/>
        <v>0</v>
      </c>
      <c r="F63" s="21">
        <f t="shared" ref="F63" si="67">SUM(F61:F62)</f>
        <v>0</v>
      </c>
      <c r="G63" s="21">
        <f t="shared" ref="G63" si="68">SUM(G61:G62)</f>
        <v>0</v>
      </c>
      <c r="H63" s="21">
        <f t="shared" si="64"/>
        <v>0</v>
      </c>
      <c r="I63" s="22">
        <f t="shared" si="65"/>
        <v>0</v>
      </c>
    </row>
    <row r="64" spans="1:9">
      <c r="A64" s="8" t="s">
        <v>52</v>
      </c>
      <c r="B64" s="3" t="s">
        <v>11</v>
      </c>
      <c r="C64" s="25">
        <v>0</v>
      </c>
      <c r="D64" s="25">
        <v>0</v>
      </c>
      <c r="E64" s="5">
        <f t="shared" ref="E64:E65" si="69">C64*D64</f>
        <v>0</v>
      </c>
      <c r="F64" s="25">
        <v>0</v>
      </c>
      <c r="G64" s="25">
        <v>0</v>
      </c>
      <c r="H64" s="5">
        <f t="shared" ref="H64:H66" si="70">IF(F64,($E64)/F64,0)</f>
        <v>0</v>
      </c>
      <c r="I64" s="14">
        <f t="shared" ref="I64:I66" si="71">IF(G64,($E64)/G64,0)</f>
        <v>0</v>
      </c>
    </row>
    <row r="65" spans="1:9">
      <c r="A65" s="8" t="s">
        <v>53</v>
      </c>
      <c r="B65" s="3" t="s">
        <v>11</v>
      </c>
      <c r="C65" s="25">
        <v>0</v>
      </c>
      <c r="D65" s="25">
        <v>0</v>
      </c>
      <c r="E65" s="5">
        <f t="shared" si="69"/>
        <v>0</v>
      </c>
      <c r="F65" s="25">
        <v>0</v>
      </c>
      <c r="G65" s="25">
        <v>0</v>
      </c>
      <c r="H65" s="5">
        <f t="shared" si="70"/>
        <v>0</v>
      </c>
      <c r="I65" s="14">
        <f t="shared" si="71"/>
        <v>0</v>
      </c>
    </row>
    <row r="66" spans="1:9">
      <c r="A66" s="8" t="s">
        <v>54</v>
      </c>
      <c r="B66" s="3" t="s">
        <v>11</v>
      </c>
      <c r="C66" s="21">
        <f t="shared" ref="C66" si="72">SUM(C64:C65)</f>
        <v>0</v>
      </c>
      <c r="D66" s="26"/>
      <c r="E66" s="21">
        <f t="shared" ref="E66" si="73">SUM(E64:E65)</f>
        <v>0</v>
      </c>
      <c r="F66" s="21">
        <f t="shared" ref="F66" si="74">SUM(F64:F65)</f>
        <v>0</v>
      </c>
      <c r="G66" s="21">
        <f t="shared" ref="G66" si="75">SUM(G64:G65)</f>
        <v>0</v>
      </c>
      <c r="H66" s="21">
        <f t="shared" si="70"/>
        <v>0</v>
      </c>
      <c r="I66" s="22">
        <f t="shared" si="71"/>
        <v>0</v>
      </c>
    </row>
    <row r="67" spans="1:9">
      <c r="A67" s="12" t="s">
        <v>55</v>
      </c>
      <c r="B67" s="3" t="s">
        <v>11</v>
      </c>
      <c r="C67" s="27">
        <v>8972.8799999999992</v>
      </c>
      <c r="D67" s="27">
        <v>5723550</v>
      </c>
      <c r="E67" s="4">
        <f t="shared" ref="E67:E68" si="76">C67*D67</f>
        <v>51356727323.999992</v>
      </c>
      <c r="F67" s="27">
        <v>3272000</v>
      </c>
      <c r="G67" s="27">
        <v>3268728</v>
      </c>
      <c r="H67" s="4">
        <f t="shared" ref="H67:H69" si="77">IF(F67,($E67)/F67,0)</f>
        <v>15695.821309290952</v>
      </c>
      <c r="I67" s="10">
        <f t="shared" ref="I67:I69" si="78">IF(G67,($E67)/G67,0)</f>
        <v>15711.532842133085</v>
      </c>
    </row>
    <row r="68" spans="1:9">
      <c r="A68" s="12" t="s">
        <v>56</v>
      </c>
      <c r="B68" s="3" t="s">
        <v>11</v>
      </c>
      <c r="C68" s="27">
        <v>5819.69</v>
      </c>
      <c r="D68" s="27">
        <v>5723550</v>
      </c>
      <c r="E68" s="4">
        <f t="shared" si="76"/>
        <v>33309286699.499996</v>
      </c>
      <c r="F68" s="27">
        <v>2056000</v>
      </c>
      <c r="G68" s="27">
        <v>2053944</v>
      </c>
      <c r="H68" s="4">
        <f t="shared" si="77"/>
        <v>16201.014931663422</v>
      </c>
      <c r="I68" s="10">
        <f t="shared" si="78"/>
        <v>16217.23216382725</v>
      </c>
    </row>
    <row r="69" spans="1:9">
      <c r="A69" s="8" t="s">
        <v>57</v>
      </c>
      <c r="B69" s="3" t="s">
        <v>11</v>
      </c>
      <c r="C69" s="17">
        <f t="shared" ref="C69" si="79">SUM(C67:C68)</f>
        <v>14792.57</v>
      </c>
      <c r="D69" s="26"/>
      <c r="E69" s="17">
        <f t="shared" ref="E69" si="80">SUM(E67:E68)</f>
        <v>84666014023.499985</v>
      </c>
      <c r="F69" s="17">
        <f t="shared" ref="F69" si="81">SUM(F67:F68)</f>
        <v>5328000</v>
      </c>
      <c r="G69" s="17">
        <f t="shared" ref="G69" si="82">SUM(G67:G68)</f>
        <v>5322672</v>
      </c>
      <c r="H69" s="17">
        <f t="shared" si="77"/>
        <v>15890.768397804051</v>
      </c>
      <c r="I69" s="23">
        <f t="shared" si="78"/>
        <v>15906.675072876928</v>
      </c>
    </row>
    <row r="70" spans="1:9">
      <c r="A70" s="12" t="s">
        <v>58</v>
      </c>
      <c r="B70" s="3" t="s">
        <v>11</v>
      </c>
      <c r="C70" s="25">
        <v>0</v>
      </c>
      <c r="D70" s="25">
        <v>0</v>
      </c>
      <c r="E70" s="5">
        <f t="shared" ref="E70:E71" si="83">C70*D70</f>
        <v>0</v>
      </c>
      <c r="F70" s="25">
        <v>0</v>
      </c>
      <c r="G70" s="25">
        <v>0</v>
      </c>
      <c r="H70" s="5">
        <f t="shared" ref="H70:H72" si="84">IF(F70,($E70)/F70,0)</f>
        <v>0</v>
      </c>
      <c r="I70" s="14">
        <f t="shared" ref="I70:I72" si="85">IF(G70,($E70)/G70,0)</f>
        <v>0</v>
      </c>
    </row>
    <row r="71" spans="1:9" ht="15">
      <c r="A71" s="12" t="s">
        <v>59</v>
      </c>
      <c r="B71" s="3" t="s">
        <v>11</v>
      </c>
      <c r="C71" s="27">
        <v>8199.3799999999992</v>
      </c>
      <c r="D71" s="4">
        <v>5392308.5999999996</v>
      </c>
      <c r="E71" s="4">
        <f t="shared" si="83"/>
        <v>44213587288.667992</v>
      </c>
      <c r="F71" s="27">
        <v>3106000</v>
      </c>
      <c r="G71" s="27">
        <v>3102894</v>
      </c>
      <c r="H71" s="4">
        <f t="shared" si="84"/>
        <v>14234.896100665805</v>
      </c>
      <c r="I71" s="10">
        <f t="shared" si="85"/>
        <v>14249.145245911717</v>
      </c>
    </row>
    <row r="72" spans="1:9">
      <c r="A72" s="8" t="s">
        <v>60</v>
      </c>
      <c r="B72" s="3" t="s">
        <v>11</v>
      </c>
      <c r="C72" s="21">
        <f t="shared" ref="C72" si="86">SUM(C70:C71)</f>
        <v>8199.3799999999992</v>
      </c>
      <c r="D72" s="26"/>
      <c r="E72" s="17">
        <f t="shared" ref="E72" si="87">SUM(E70:E71)</f>
        <v>44213587288.667992</v>
      </c>
      <c r="F72" s="17">
        <f t="shared" ref="F72" si="88">SUM(F70:F71)</f>
        <v>3106000</v>
      </c>
      <c r="G72" s="17">
        <f t="shared" ref="G72" si="89">SUM(G70:G71)</f>
        <v>3102894</v>
      </c>
      <c r="H72" s="17">
        <f t="shared" si="84"/>
        <v>14234.896100665805</v>
      </c>
      <c r="I72" s="23">
        <f t="shared" si="85"/>
        <v>14249.145245911717</v>
      </c>
    </row>
    <row r="73" spans="1:9">
      <c r="A73" s="8" t="s">
        <v>61</v>
      </c>
      <c r="B73" s="3" t="s">
        <v>11</v>
      </c>
      <c r="C73" s="25">
        <v>0</v>
      </c>
      <c r="D73" s="25">
        <v>0</v>
      </c>
      <c r="E73" s="5">
        <f t="shared" ref="E73:E75" si="90">C73*D73</f>
        <v>0</v>
      </c>
      <c r="F73" s="25">
        <v>0</v>
      </c>
      <c r="G73" s="25">
        <v>0</v>
      </c>
      <c r="H73" s="5">
        <f t="shared" ref="H73:H76" si="91">IF(F73,($E73)/F73,0)</f>
        <v>0</v>
      </c>
      <c r="I73" s="14">
        <f t="shared" ref="I73:I76" si="92">IF(G73,($E73)/G73,0)</f>
        <v>0</v>
      </c>
    </row>
    <row r="74" spans="1:9">
      <c r="A74" s="8" t="s">
        <v>62</v>
      </c>
      <c r="B74" s="3" t="s">
        <v>11</v>
      </c>
      <c r="C74" s="27">
        <v>9516.16</v>
      </c>
      <c r="D74" s="27">
        <v>5723550</v>
      </c>
      <c r="E74" s="4">
        <f t="shared" si="90"/>
        <v>54466217568</v>
      </c>
      <c r="F74" s="27">
        <v>3559000</v>
      </c>
      <c r="G74" s="27">
        <v>3555441</v>
      </c>
      <c r="H74" s="4">
        <f t="shared" si="91"/>
        <v>15303.798136555211</v>
      </c>
      <c r="I74" s="10">
        <f t="shared" si="92"/>
        <v>15319.117253809021</v>
      </c>
    </row>
    <row r="75" spans="1:9">
      <c r="A75" s="8" t="s">
        <v>63</v>
      </c>
      <c r="B75" s="3" t="s">
        <v>11</v>
      </c>
      <c r="C75" s="25">
        <v>0</v>
      </c>
      <c r="D75" s="25">
        <v>0</v>
      </c>
      <c r="E75" s="5">
        <f t="shared" si="90"/>
        <v>0</v>
      </c>
      <c r="F75" s="25">
        <v>0</v>
      </c>
      <c r="G75" s="25">
        <v>0</v>
      </c>
      <c r="H75" s="5">
        <f t="shared" si="91"/>
        <v>0</v>
      </c>
      <c r="I75" s="14">
        <f t="shared" si="92"/>
        <v>0</v>
      </c>
    </row>
    <row r="76" spans="1:9">
      <c r="A76" s="8" t="s">
        <v>64</v>
      </c>
      <c r="B76" s="3" t="s">
        <v>11</v>
      </c>
      <c r="C76" s="28">
        <f>SUM(C73:C75)</f>
        <v>9516.16</v>
      </c>
      <c r="D76" s="26"/>
      <c r="E76" s="17">
        <f>SUM(E73:E75)</f>
        <v>54466217568</v>
      </c>
      <c r="F76" s="28">
        <f>SUM(F73:F75)</f>
        <v>3559000</v>
      </c>
      <c r="G76" s="28">
        <f>SUM(G73:G75)</f>
        <v>3555441</v>
      </c>
      <c r="H76" s="17">
        <f t="shared" si="91"/>
        <v>15303.798136555211</v>
      </c>
      <c r="I76" s="23">
        <f t="shared" si="92"/>
        <v>15319.117253809021</v>
      </c>
    </row>
    <row r="77" spans="1:9">
      <c r="A77" s="12" t="s">
        <v>65</v>
      </c>
      <c r="B77" s="3" t="s">
        <v>11</v>
      </c>
      <c r="C77" s="29">
        <v>6677.55</v>
      </c>
      <c r="D77" s="27">
        <v>5723550</v>
      </c>
      <c r="E77" s="4">
        <f t="shared" ref="E77:E79" si="93">C77*D77</f>
        <v>38219291302.5</v>
      </c>
      <c r="F77" s="29">
        <v>3842000</v>
      </c>
      <c r="G77" s="29">
        <v>3839800</v>
      </c>
      <c r="H77" s="4">
        <f t="shared" ref="H77:H80" si="94">IF(F77,($E77)/F77,0)</f>
        <v>9947.759318714212</v>
      </c>
      <c r="I77" s="10">
        <f t="shared" ref="I77:I80" si="95">IF(G77,($E77)/G77,0)</f>
        <v>9953.4588526746193</v>
      </c>
    </row>
    <row r="78" spans="1:9">
      <c r="A78" s="12" t="s">
        <v>66</v>
      </c>
      <c r="B78" s="3" t="s">
        <v>11</v>
      </c>
      <c r="C78" s="29">
        <v>5855.74</v>
      </c>
      <c r="D78" s="27">
        <v>5723550</v>
      </c>
      <c r="E78" s="4">
        <f t="shared" si="93"/>
        <v>33515620677</v>
      </c>
      <c r="F78" s="29">
        <v>3347000</v>
      </c>
      <c r="G78" s="29">
        <v>3346000</v>
      </c>
      <c r="H78" s="4">
        <f t="shared" si="94"/>
        <v>10013.63031879295</v>
      </c>
      <c r="I78" s="10">
        <f t="shared" si="95"/>
        <v>10016.623035564853</v>
      </c>
    </row>
    <row r="79" spans="1:9">
      <c r="A79" s="12" t="s">
        <v>67</v>
      </c>
      <c r="B79" s="3" t="s">
        <v>11</v>
      </c>
      <c r="C79" s="29">
        <v>6107.36</v>
      </c>
      <c r="D79" s="27">
        <v>5723550</v>
      </c>
      <c r="E79" s="4">
        <f t="shared" si="93"/>
        <v>34955780328</v>
      </c>
      <c r="F79" s="29">
        <v>3408000</v>
      </c>
      <c r="G79" s="29">
        <v>3406500</v>
      </c>
      <c r="H79" s="4">
        <f t="shared" si="94"/>
        <v>10256.977795774648</v>
      </c>
      <c r="I79" s="10">
        <f t="shared" si="95"/>
        <v>10261.494298546895</v>
      </c>
    </row>
    <row r="80" spans="1:9">
      <c r="A80" s="12" t="s">
        <v>68</v>
      </c>
      <c r="B80" s="3" t="s">
        <v>11</v>
      </c>
      <c r="C80" s="28">
        <f>SUM(C77:C79)</f>
        <v>18640.650000000001</v>
      </c>
      <c r="D80" s="30"/>
      <c r="E80" s="17">
        <f>SUM(E77:E79)</f>
        <v>106690692307.5</v>
      </c>
      <c r="F80" s="28">
        <f>SUM(F77:F79)</f>
        <v>10597000</v>
      </c>
      <c r="G80" s="28">
        <f>SUM(G77:G79)</f>
        <v>10592300</v>
      </c>
      <c r="H80" s="17">
        <f t="shared" si="94"/>
        <v>10068.009088185336</v>
      </c>
      <c r="I80" s="23">
        <f t="shared" si="95"/>
        <v>10072.476450582026</v>
      </c>
    </row>
    <row r="81" spans="1:9">
      <c r="A81" s="12" t="s">
        <v>69</v>
      </c>
      <c r="B81" s="3" t="s">
        <v>11</v>
      </c>
      <c r="C81" s="25">
        <v>0</v>
      </c>
      <c r="D81" s="25">
        <v>0</v>
      </c>
      <c r="E81" s="5">
        <f t="shared" ref="E81:E82" si="96">C81*D81</f>
        <v>0</v>
      </c>
      <c r="F81" s="25">
        <v>0</v>
      </c>
      <c r="G81" s="25">
        <v>0</v>
      </c>
      <c r="H81" s="5">
        <f t="shared" ref="H81:H83" si="97">IF(F81,($E81)/F81,0)</f>
        <v>0</v>
      </c>
      <c r="I81" s="14">
        <f t="shared" ref="I81:I83" si="98">IF(G81,($E81)/G81,0)</f>
        <v>0</v>
      </c>
    </row>
    <row r="82" spans="1:9">
      <c r="A82" s="12" t="s">
        <v>70</v>
      </c>
      <c r="B82" s="3" t="s">
        <v>11</v>
      </c>
      <c r="C82" s="29">
        <v>5369.93</v>
      </c>
      <c r="D82" s="29">
        <v>5723550</v>
      </c>
      <c r="E82" s="4">
        <f t="shared" si="96"/>
        <v>30735062851.5</v>
      </c>
      <c r="F82" s="29">
        <v>1867000</v>
      </c>
      <c r="G82" s="29">
        <v>1865133</v>
      </c>
      <c r="H82" s="4">
        <f t="shared" si="97"/>
        <v>16462.272550348152</v>
      </c>
      <c r="I82" s="10">
        <f t="shared" si="98"/>
        <v>16478.751301649801</v>
      </c>
    </row>
    <row r="83" spans="1:9">
      <c r="A83" s="8" t="s">
        <v>71</v>
      </c>
      <c r="B83" s="3" t="s">
        <v>11</v>
      </c>
      <c r="C83" s="17">
        <f t="shared" ref="C83" si="99">SUM(C81:C82)</f>
        <v>5369.93</v>
      </c>
      <c r="D83" s="30"/>
      <c r="E83" s="17">
        <f t="shared" ref="E83" si="100">SUM(E81:E82)</f>
        <v>30735062851.5</v>
      </c>
      <c r="F83" s="17">
        <f t="shared" ref="F83" si="101">SUM(F81:F82)</f>
        <v>1867000</v>
      </c>
      <c r="G83" s="17">
        <f t="shared" ref="G83" si="102">SUM(G81:G82)</f>
        <v>1865133</v>
      </c>
      <c r="H83" s="17">
        <f t="shared" si="97"/>
        <v>16462.272550348152</v>
      </c>
      <c r="I83" s="23">
        <f t="shared" si="98"/>
        <v>16478.751301649801</v>
      </c>
    </row>
    <row r="84" spans="1:9" ht="15">
      <c r="A84" s="8" t="s">
        <v>72</v>
      </c>
      <c r="B84" s="3" t="s">
        <v>11</v>
      </c>
      <c r="C84" s="61">
        <v>0</v>
      </c>
      <c r="D84" s="62">
        <v>0</v>
      </c>
      <c r="E84" s="21">
        <f t="shared" ref="E84:E85" si="103">C84*D84</f>
        <v>0</v>
      </c>
      <c r="F84" s="62">
        <v>0</v>
      </c>
      <c r="G84" s="62">
        <v>0</v>
      </c>
      <c r="H84" s="21">
        <f t="shared" ref="H84:H86" si="104">IF(F84,($E84)/F84,0)</f>
        <v>0</v>
      </c>
      <c r="I84" s="22">
        <f t="shared" ref="I84:I86" si="105">IF(G84,($E84)/G84,0)</f>
        <v>0</v>
      </c>
    </row>
    <row r="85" spans="1:9" ht="15">
      <c r="A85" s="11" t="s">
        <v>73</v>
      </c>
      <c r="B85" s="20" t="s">
        <v>11</v>
      </c>
      <c r="C85" s="106">
        <v>2.19</v>
      </c>
      <c r="D85" s="63">
        <v>0</v>
      </c>
      <c r="E85" s="59">
        <f t="shared" si="103"/>
        <v>0</v>
      </c>
      <c r="F85" s="64">
        <v>0</v>
      </c>
      <c r="G85" s="64">
        <v>0</v>
      </c>
      <c r="H85" s="59">
        <f t="shared" si="104"/>
        <v>0</v>
      </c>
      <c r="I85" s="60">
        <f t="shared" si="105"/>
        <v>0</v>
      </c>
    </row>
    <row r="86" spans="1:9" ht="15">
      <c r="A86" s="78" t="s">
        <v>74</v>
      </c>
      <c r="B86" s="79" t="s">
        <v>11</v>
      </c>
      <c r="C86" s="80">
        <f>SUM(C63,C66,C69,C72,C76,C80,C83,C84,C85)</f>
        <v>56520.88</v>
      </c>
      <c r="D86" s="107"/>
      <c r="E86" s="80">
        <f>SUM(E63,E66,E69,E72,E76,E80,E83,E84,E85)</f>
        <v>320771574039.16797</v>
      </c>
      <c r="F86" s="80">
        <f>SUM(F63,F66,F69,F72,F76,F80,F83,F84,F85)</f>
        <v>24457000</v>
      </c>
      <c r="G86" s="80">
        <f>SUM(G63,G66,G69,G72,G76,G80,G83,G84,G85)</f>
        <v>24438440</v>
      </c>
      <c r="H86" s="81">
        <f t="shared" si="104"/>
        <v>13115.736764082592</v>
      </c>
      <c r="I86" s="82">
        <f t="shared" si="105"/>
        <v>13125.697632057037</v>
      </c>
    </row>
    <row r="87" spans="1:9" ht="15"/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E20" sqref="E20"/>
    </sheetView>
  </sheetViews>
  <sheetFormatPr defaultColWidth="9.140625" defaultRowHeight="14.45"/>
  <cols>
    <col min="1" max="1" width="14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>
      <c r="A1" s="109" t="s">
        <v>0</v>
      </c>
      <c r="B1" s="110"/>
      <c r="C1" s="110"/>
      <c r="D1" s="110"/>
      <c r="E1" s="110"/>
      <c r="F1" s="110"/>
      <c r="G1" s="110"/>
      <c r="H1" s="110"/>
      <c r="I1" s="111"/>
    </row>
    <row r="2" spans="1:9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5">
      <c r="A3" s="8" t="s">
        <v>75</v>
      </c>
      <c r="B3" s="3" t="s">
        <v>12</v>
      </c>
      <c r="C3" s="4">
        <v>180726.86896551726</v>
      </c>
      <c r="D3" s="4">
        <v>5800000</v>
      </c>
      <c r="E3" s="4">
        <f>C3*D3</f>
        <v>1048215840000.0001</v>
      </c>
      <c r="F3" s="115">
        <v>113173385</v>
      </c>
      <c r="G3" s="115">
        <v>113172017</v>
      </c>
      <c r="H3" s="115">
        <f>IF(F3,($E3+$E4)/F3,0)</f>
        <v>11019.622166466082</v>
      </c>
      <c r="I3" s="116">
        <f>IF(G3,($E3+$E4)/G3,0)</f>
        <v>11019.755369386055</v>
      </c>
    </row>
    <row r="4" spans="1:9" ht="15">
      <c r="A4" s="8"/>
      <c r="B4" s="3" t="s">
        <v>11</v>
      </c>
      <c r="C4" s="4">
        <v>34295.19</v>
      </c>
      <c r="D4" s="4">
        <v>5800000</v>
      </c>
      <c r="E4" s="4">
        <f t="shared" ref="E4:E6" si="0">C4*D4</f>
        <v>198912102000</v>
      </c>
      <c r="F4" s="115"/>
      <c r="G4" s="115"/>
      <c r="H4" s="115"/>
      <c r="I4" s="116"/>
    </row>
    <row r="5" spans="1:9" ht="15">
      <c r="A5" s="8" t="s">
        <v>76</v>
      </c>
      <c r="B5" s="3" t="s">
        <v>12</v>
      </c>
      <c r="C5" s="4">
        <v>78279.210344827588</v>
      </c>
      <c r="D5" s="4">
        <v>5800000</v>
      </c>
      <c r="E5" s="4">
        <f t="shared" si="0"/>
        <v>454019420000</v>
      </c>
      <c r="F5" s="115">
        <v>46024380</v>
      </c>
      <c r="G5" s="115">
        <v>46023850</v>
      </c>
      <c r="H5" s="115">
        <f>IF(F5,($E5+$E6)/F5,0)</f>
        <v>11306.156302377132</v>
      </c>
      <c r="I5" s="116">
        <f>IF(G5,($E5+$E6)/G5,0)</f>
        <v>11306.286501455224</v>
      </c>
    </row>
    <row r="6" spans="1:9" ht="15">
      <c r="A6" s="8"/>
      <c r="B6" s="3" t="s">
        <v>11</v>
      </c>
      <c r="C6" s="4">
        <v>11437.83</v>
      </c>
      <c r="D6" s="4">
        <v>5800000</v>
      </c>
      <c r="E6" s="4">
        <f t="shared" si="0"/>
        <v>66339414000</v>
      </c>
      <c r="F6" s="115"/>
      <c r="G6" s="115"/>
      <c r="H6" s="115"/>
      <c r="I6" s="116"/>
    </row>
    <row r="7" spans="1:9" ht="15">
      <c r="A7" s="11" t="s">
        <v>77</v>
      </c>
      <c r="B7" s="13"/>
      <c r="C7" s="49">
        <f>SUM(C3:C6)</f>
        <v>304739.09931034484</v>
      </c>
      <c r="D7" s="13"/>
      <c r="E7" s="49">
        <f>SUM(E3:E6)</f>
        <v>1767486776000</v>
      </c>
      <c r="F7" s="49">
        <f>SUM(F3:F6)</f>
        <v>159197765</v>
      </c>
      <c r="G7" s="49">
        <f>SUM(G3:G6)</f>
        <v>159195867</v>
      </c>
      <c r="H7" s="49">
        <f>$E7/F7</f>
        <v>11102.459736165265</v>
      </c>
      <c r="I7" s="50">
        <f>$E7/G7</f>
        <v>11102.592104354066</v>
      </c>
    </row>
    <row r="9" spans="1:9">
      <c r="A9" s="109" t="s">
        <v>19</v>
      </c>
      <c r="B9" s="110"/>
      <c r="C9" s="110"/>
      <c r="D9" s="110"/>
      <c r="E9" s="110"/>
      <c r="F9" s="110"/>
      <c r="G9" s="110"/>
      <c r="H9" s="110"/>
      <c r="I9" s="111"/>
    </row>
    <row r="10" spans="1:9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ht="15">
      <c r="A11" s="8" t="s">
        <v>75</v>
      </c>
      <c r="B11" s="3" t="s">
        <v>12</v>
      </c>
      <c r="C11" s="4">
        <v>173550.78448275864</v>
      </c>
      <c r="D11" s="4">
        <v>5799999.9999999991</v>
      </c>
      <c r="E11" s="4">
        <f>C11*D11</f>
        <v>1006594549999.9999</v>
      </c>
      <c r="F11" s="115">
        <v>96273460</v>
      </c>
      <c r="G11" s="115">
        <v>96272270</v>
      </c>
      <c r="H11" s="115">
        <f>IF(F11,($E11+$E12)/F11,0)</f>
        <v>11060.243719443135</v>
      </c>
      <c r="I11" s="116">
        <f>IF(G11,($E11+$E12)/G11,0)</f>
        <v>11060.380432642336</v>
      </c>
    </row>
    <row r="12" spans="1:9" ht="15">
      <c r="A12" s="8"/>
      <c r="B12" s="3" t="s">
        <v>11</v>
      </c>
      <c r="C12" s="4">
        <v>9849.09</v>
      </c>
      <c r="D12" s="4">
        <v>5910534</v>
      </c>
      <c r="E12" s="4">
        <f t="shared" ref="E12:E14" si="1">C12*D12</f>
        <v>58213381314.059998</v>
      </c>
      <c r="F12" s="115"/>
      <c r="G12" s="115"/>
      <c r="H12" s="115"/>
      <c r="I12" s="116"/>
    </row>
    <row r="13" spans="1:9" ht="15">
      <c r="A13" s="8" t="s">
        <v>76</v>
      </c>
      <c r="B13" s="3" t="s">
        <v>12</v>
      </c>
      <c r="C13" s="4">
        <v>89071.801724137942</v>
      </c>
      <c r="D13" s="4">
        <v>5799999.9999999991</v>
      </c>
      <c r="E13" s="4">
        <f t="shared" si="1"/>
        <v>516616450000</v>
      </c>
      <c r="F13" s="115">
        <v>48130300</v>
      </c>
      <c r="G13" s="115">
        <v>48129590</v>
      </c>
      <c r="H13" s="115">
        <f>IF(F13,($E13+$E14)/F13,0)</f>
        <v>11407.95640493557</v>
      </c>
      <c r="I13" s="116">
        <f>IF(G13,($E13+$E14)/G13,0)</f>
        <v>11408.12469328059</v>
      </c>
    </row>
    <row r="14" spans="1:9" ht="15">
      <c r="A14" s="8"/>
      <c r="B14" s="3" t="s">
        <v>11</v>
      </c>
      <c r="C14" s="4">
        <v>5415.95</v>
      </c>
      <c r="D14" s="4">
        <v>5991915.3899999997</v>
      </c>
      <c r="E14" s="4">
        <f t="shared" si="1"/>
        <v>32451914156.470497</v>
      </c>
      <c r="F14" s="115"/>
      <c r="G14" s="115"/>
      <c r="H14" s="115"/>
      <c r="I14" s="116"/>
    </row>
    <row r="15" spans="1:9" ht="15">
      <c r="A15" s="11" t="s">
        <v>77</v>
      </c>
      <c r="B15" s="13"/>
      <c r="C15" s="49">
        <f>SUM(C11:C14)</f>
        <v>277887.62620689656</v>
      </c>
      <c r="D15" s="13"/>
      <c r="E15" s="49">
        <f>SUM(E11:E14)</f>
        <v>1613876295470.5303</v>
      </c>
      <c r="F15" s="49">
        <f>SUM(F11:F14)</f>
        <v>144403760</v>
      </c>
      <c r="G15" s="49">
        <f>SUM(G11:G14)</f>
        <v>144401860</v>
      </c>
      <c r="H15" s="49">
        <f>$E15/F15</f>
        <v>11176.137625990696</v>
      </c>
      <c r="I15" s="50">
        <f>$E15/G15</f>
        <v>11176.284678538976</v>
      </c>
    </row>
    <row r="17" spans="1:9">
      <c r="A17" s="109" t="s">
        <v>20</v>
      </c>
      <c r="B17" s="110"/>
      <c r="C17" s="110"/>
      <c r="D17" s="110"/>
      <c r="E17" s="110"/>
      <c r="F17" s="110"/>
      <c r="G17" s="110"/>
      <c r="H17" s="110"/>
      <c r="I17" s="111"/>
    </row>
    <row r="18" spans="1:9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5">
      <c r="A19" s="8" t="s">
        <v>75</v>
      </c>
      <c r="B19" s="3" t="s">
        <v>12</v>
      </c>
      <c r="C19" s="4">
        <v>296146.07</v>
      </c>
      <c r="D19" s="4">
        <v>5800000</v>
      </c>
      <c r="E19" s="4">
        <f>C19*D19</f>
        <v>1717647206000</v>
      </c>
      <c r="F19" s="115">
        <v>95607278</v>
      </c>
      <c r="G19" s="115">
        <v>95605910</v>
      </c>
      <c r="H19" s="115">
        <f>IF(F19,($E19+$E20)/F19,0)</f>
        <v>18314.872221338632</v>
      </c>
      <c r="I19" s="116">
        <f>IF(G19,($E19+$E20)/G19,0)</f>
        <v>18315.134284062566</v>
      </c>
    </row>
    <row r="20" spans="1:9" ht="15">
      <c r="A20" s="8"/>
      <c r="B20" s="3" t="s">
        <v>11</v>
      </c>
      <c r="C20" s="4">
        <v>5756.53</v>
      </c>
      <c r="D20" s="4">
        <v>5800000</v>
      </c>
      <c r="E20" s="4">
        <f t="shared" ref="E20:E22" si="2">C20*D20</f>
        <v>33387874000</v>
      </c>
      <c r="F20" s="115"/>
      <c r="G20" s="115"/>
      <c r="H20" s="115"/>
      <c r="I20" s="116"/>
    </row>
    <row r="21" spans="1:9" ht="15">
      <c r="A21" s="8" t="s">
        <v>76</v>
      </c>
      <c r="B21" s="3" t="s">
        <v>12</v>
      </c>
      <c r="C21" s="4">
        <v>132657.4</v>
      </c>
      <c r="D21" s="4">
        <v>5800000</v>
      </c>
      <c r="E21" s="4">
        <f t="shared" si="2"/>
        <v>769412920000</v>
      </c>
      <c r="F21" s="115">
        <v>40304395</v>
      </c>
      <c r="G21" s="115">
        <v>40303861</v>
      </c>
      <c r="H21" s="115">
        <f>IF(F21,($E21+$E22)/F21,0)</f>
        <v>19090.050104957536</v>
      </c>
      <c r="I21" s="116">
        <f>IF(G21,($E21+$E22)/G21,0)</f>
        <v>19090.303035731489</v>
      </c>
    </row>
    <row r="22" spans="1:9">
      <c r="A22" s="8"/>
      <c r="B22" s="3" t="s">
        <v>11</v>
      </c>
      <c r="C22" s="5">
        <v>0</v>
      </c>
      <c r="D22" s="5">
        <v>0</v>
      </c>
      <c r="E22" s="5">
        <f t="shared" si="2"/>
        <v>0</v>
      </c>
      <c r="F22" s="115"/>
      <c r="G22" s="115"/>
      <c r="H22" s="115"/>
      <c r="I22" s="116"/>
    </row>
    <row r="23" spans="1:9" ht="15">
      <c r="A23" s="11" t="s">
        <v>77</v>
      </c>
      <c r="B23" s="13"/>
      <c r="C23" s="49">
        <f>SUM(C19:C22)</f>
        <v>434560</v>
      </c>
      <c r="D23" s="13"/>
      <c r="E23" s="49">
        <f>SUM(E19:E22)</f>
        <v>2520448000000</v>
      </c>
      <c r="F23" s="49">
        <f>SUM(F19:F22)</f>
        <v>135911673</v>
      </c>
      <c r="G23" s="49">
        <f>SUM(G19:G22)</f>
        <v>135909771</v>
      </c>
      <c r="H23" s="49">
        <f>$E23/F23</f>
        <v>18544.750015695856</v>
      </c>
      <c r="I23" s="50">
        <f>$E23/G23</f>
        <v>18545.009541661282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DF8D-E9AE-437A-9E3A-43175C95E3B5}">
  <dimension ref="A1:F49"/>
  <sheetViews>
    <sheetView tabSelected="1" workbookViewId="0">
      <selection activeCell="H37" sqref="H37"/>
    </sheetView>
  </sheetViews>
  <sheetFormatPr defaultRowHeight="15"/>
  <cols>
    <col min="1" max="1" width="18.28515625" bestFit="1" customWidth="1"/>
    <col min="2" max="2" width="21.28515625" customWidth="1"/>
    <col min="3" max="3" width="23" bestFit="1" customWidth="1"/>
    <col min="4" max="4" width="21.140625" bestFit="1" customWidth="1"/>
    <col min="5" max="5" width="26" bestFit="1" customWidth="1"/>
    <col min="6" max="6" width="24" bestFit="1" customWidth="1"/>
  </cols>
  <sheetData>
    <row r="1" spans="1:6">
      <c r="A1" s="109" t="s">
        <v>0</v>
      </c>
      <c r="B1" s="110"/>
      <c r="C1" s="110"/>
      <c r="D1" s="110"/>
      <c r="E1" s="110"/>
      <c r="F1" s="111"/>
    </row>
    <row r="2" spans="1:6">
      <c r="A2" s="83" t="s">
        <v>78</v>
      </c>
      <c r="B2" s="39" t="s">
        <v>5</v>
      </c>
      <c r="C2" s="45" t="s">
        <v>6</v>
      </c>
      <c r="D2" s="45" t="s">
        <v>7</v>
      </c>
      <c r="E2" s="2" t="s">
        <v>8</v>
      </c>
      <c r="F2" s="9" t="s">
        <v>9</v>
      </c>
    </row>
    <row r="3" spans="1:6">
      <c r="A3" s="37" t="s">
        <v>79</v>
      </c>
      <c r="B3" s="84">
        <f>'[1]San Juan'!E7</f>
        <v>1009260183482.15</v>
      </c>
      <c r="C3" s="84">
        <f>'[1]San Juan'!F7</f>
        <v>113398000</v>
      </c>
      <c r="D3" s="84">
        <f>'[1]San Juan'!G7</f>
        <v>110615390</v>
      </c>
      <c r="E3" s="4">
        <f>IF(C3,B3/C3,0)</f>
        <v>8900.1585872956312</v>
      </c>
      <c r="F3" s="10">
        <f>IF(D3,B3/D3,0)</f>
        <v>9124.0485024927366</v>
      </c>
    </row>
    <row r="4" spans="1:6">
      <c r="A4" s="37" t="s">
        <v>80</v>
      </c>
      <c r="B4" s="84">
        <f>'[1]San Juan'!E38</f>
        <v>592085366297.56104</v>
      </c>
      <c r="C4" s="84">
        <f>'[1]San Juan'!F38</f>
        <v>53948000</v>
      </c>
      <c r="D4" s="84">
        <f>'[1]San Juan'!G38</f>
        <v>53338645</v>
      </c>
      <c r="E4" s="4">
        <f t="shared" ref="E4:E15" si="0">IF(C4,B4/C4,0)</f>
        <v>10975.112447126141</v>
      </c>
      <c r="F4" s="10">
        <f t="shared" ref="F4:F15" si="1">IF(D4,B4/D4,0)</f>
        <v>11100.49507814758</v>
      </c>
    </row>
    <row r="5" spans="1:6">
      <c r="A5" s="85" t="s">
        <v>81</v>
      </c>
      <c r="B5" s="86">
        <f>SUM(B3:B4)</f>
        <v>1601345549779.7109</v>
      </c>
      <c r="C5" s="86">
        <f t="shared" ref="C5:D5" si="2">SUM(C3:C4)</f>
        <v>167346000</v>
      </c>
      <c r="D5" s="86">
        <f t="shared" si="2"/>
        <v>163954035</v>
      </c>
      <c r="E5" s="87">
        <f>B5/C5</f>
        <v>9569.0697702945454</v>
      </c>
      <c r="F5" s="88">
        <f>B5/D5</f>
        <v>9767.039583866972</v>
      </c>
    </row>
    <row r="6" spans="1:6">
      <c r="A6" s="8" t="s">
        <v>82</v>
      </c>
      <c r="B6" s="84">
        <f>'[1]Palo Seco'!E7</f>
        <v>1012598139880</v>
      </c>
      <c r="C6" s="84">
        <f>'[1]Palo Seco'!F7</f>
        <v>106872000</v>
      </c>
      <c r="D6" s="84">
        <f>'[1]Palo Seco'!G7</f>
        <v>98289335</v>
      </c>
      <c r="E6" s="4">
        <f t="shared" si="0"/>
        <v>9474.8684396287154</v>
      </c>
      <c r="F6" s="10">
        <f t="shared" si="1"/>
        <v>10302.217833501469</v>
      </c>
    </row>
    <row r="7" spans="1:6">
      <c r="A7" s="8" t="s">
        <v>83</v>
      </c>
      <c r="B7" s="84">
        <f>[1]Aguirre!E7</f>
        <v>815212177858.60999</v>
      </c>
      <c r="C7" s="84">
        <f>[1]Aguirre!F7</f>
        <v>67290000</v>
      </c>
      <c r="D7" s="84">
        <f>[1]Aguirre!G7</f>
        <v>56001599</v>
      </c>
      <c r="E7" s="4">
        <f t="shared" si="0"/>
        <v>12114.908275503194</v>
      </c>
      <c r="F7" s="10">
        <f t="shared" si="1"/>
        <v>14556.944666144444</v>
      </c>
    </row>
    <row r="8" spans="1:6">
      <c r="A8" s="12" t="s">
        <v>84</v>
      </c>
      <c r="B8" s="89">
        <f>'[1]Costa Sur'!E7</f>
        <v>3510252433600.8501</v>
      </c>
      <c r="C8" s="89">
        <f>'[1]Costa Sur'!F7</f>
        <v>333700000</v>
      </c>
      <c r="D8" s="89">
        <f>'[1]Costa Sur'!G7</f>
        <v>312016000</v>
      </c>
      <c r="E8" s="7">
        <f>IF(C8,B8/C8,0)</f>
        <v>10519.186195986964</v>
      </c>
      <c r="F8" s="90">
        <f>IF(D8,B8/D8,0)</f>
        <v>11250.232147072105</v>
      </c>
    </row>
    <row r="9" spans="1:6">
      <c r="A9" s="91" t="s">
        <v>85</v>
      </c>
      <c r="B9" s="86">
        <f>SUM(B5:B8)</f>
        <v>6939408301119.1709</v>
      </c>
      <c r="C9" s="86">
        <f t="shared" ref="C9:D9" si="3">SUM(C5:C8)</f>
        <v>675208000</v>
      </c>
      <c r="D9" s="86">
        <f t="shared" si="3"/>
        <v>630260969</v>
      </c>
      <c r="E9" s="87">
        <f>IF(C9,B9/C9,0)</f>
        <v>10277.437917085063</v>
      </c>
      <c r="F9" s="88">
        <f>IF(D9,B9/D9,0)</f>
        <v>11010.372912873763</v>
      </c>
    </row>
    <row r="10" spans="1:6">
      <c r="A10" s="92" t="s">
        <v>86</v>
      </c>
      <c r="B10" s="93">
        <f>'[1]Aguirre CC'!E13</f>
        <v>411365598555.40002</v>
      </c>
      <c r="C10" s="93">
        <f>'[1]Aguirre CC'!F13</f>
        <v>27696000</v>
      </c>
      <c r="D10" s="93">
        <f>'[1]Aguirre CC'!G13</f>
        <v>27585216</v>
      </c>
      <c r="E10" s="94">
        <f t="shared" si="0"/>
        <v>14852.8884515959</v>
      </c>
      <c r="F10" s="95">
        <f t="shared" si="1"/>
        <v>14912.53860601998</v>
      </c>
    </row>
    <row r="11" spans="1:6">
      <c r="A11" s="8" t="s">
        <v>87</v>
      </c>
      <c r="B11" s="84">
        <f>[1]Cambalache!E5</f>
        <v>460723722061.08002</v>
      </c>
      <c r="C11" s="84">
        <f>[1]Cambalache!F5</f>
        <v>36735000</v>
      </c>
      <c r="D11" s="84">
        <f>[1]Cambalache!G5</f>
        <v>36299150</v>
      </c>
      <c r="E11" s="4">
        <f t="shared" si="0"/>
        <v>12541.819029837485</v>
      </c>
      <c r="F11" s="10">
        <f t="shared" si="1"/>
        <v>12692.410760612302</v>
      </c>
    </row>
    <row r="12" spans="1:6">
      <c r="A12" s="37" t="s">
        <v>88</v>
      </c>
      <c r="B12" s="84">
        <f>[1]Mayaguez!E7</f>
        <v>438045444931.20001</v>
      </c>
      <c r="C12" s="84">
        <f>[1]Mayaguez!F7</f>
        <v>42005300</v>
      </c>
      <c r="D12" s="84">
        <f>[1]Mayaguez!G7</f>
        <v>41954893</v>
      </c>
      <c r="E12" s="4">
        <f t="shared" si="0"/>
        <v>10428.337493868632</v>
      </c>
      <c r="F12" s="10">
        <f t="shared" si="1"/>
        <v>10440.866692979052</v>
      </c>
    </row>
    <row r="13" spans="1:6">
      <c r="A13" s="8" t="s">
        <v>89</v>
      </c>
      <c r="B13" s="84">
        <f>[1]Peakers!E28</f>
        <v>282203109315.61401</v>
      </c>
      <c r="C13" s="84">
        <f>[1]Peakers!F28</f>
        <v>20694000</v>
      </c>
      <c r="D13" s="84">
        <f>[1]Peakers!G28</f>
        <v>20674963</v>
      </c>
      <c r="E13" s="4">
        <f t="shared" si="0"/>
        <v>13636.95319008476</v>
      </c>
      <c r="F13" s="10">
        <f t="shared" si="1"/>
        <v>13649.509762876674</v>
      </c>
    </row>
    <row r="14" spans="1:6">
      <c r="A14" s="12" t="s">
        <v>90</v>
      </c>
      <c r="B14" s="89">
        <f>[1]TMs!E7</f>
        <v>1642128708000</v>
      </c>
      <c r="C14" s="89">
        <f>[1]TMs!F7</f>
        <v>149197477</v>
      </c>
      <c r="D14" s="89">
        <f>[1]TMs!G7</f>
        <v>149048279</v>
      </c>
      <c r="E14" s="7">
        <f t="shared" si="0"/>
        <v>11006.410704920969</v>
      </c>
      <c r="F14" s="90">
        <f t="shared" si="1"/>
        <v>11017.428171713409</v>
      </c>
    </row>
    <row r="15" spans="1:6">
      <c r="A15" s="96" t="s">
        <v>91</v>
      </c>
      <c r="B15" s="97">
        <f>SUM(B9:B14)</f>
        <v>10173874883982.465</v>
      </c>
      <c r="C15" s="97">
        <f t="shared" ref="C15:D15" si="4">SUM(C9:C14)</f>
        <v>951535777</v>
      </c>
      <c r="D15" s="97">
        <f t="shared" si="4"/>
        <v>905823470</v>
      </c>
      <c r="E15" s="80">
        <f t="shared" si="0"/>
        <v>10692.057124807894</v>
      </c>
      <c r="F15" s="98">
        <f t="shared" si="1"/>
        <v>11231.630909257037</v>
      </c>
    </row>
    <row r="16" spans="1:6">
      <c r="B16" s="108"/>
      <c r="C16" s="108"/>
      <c r="D16" s="108"/>
    </row>
    <row r="17" spans="1:6">
      <c r="A17" s="109" t="s">
        <v>19</v>
      </c>
      <c r="B17" s="110"/>
      <c r="C17" s="110"/>
      <c r="D17" s="110"/>
      <c r="E17" s="110"/>
      <c r="F17" s="111"/>
    </row>
    <row r="18" spans="1:6">
      <c r="A18" s="99" t="s">
        <v>78</v>
      </c>
      <c r="B18" s="35" t="s">
        <v>5</v>
      </c>
      <c r="C18" s="34" t="s">
        <v>6</v>
      </c>
      <c r="D18" s="34" t="s">
        <v>7</v>
      </c>
      <c r="E18" s="100" t="s">
        <v>8</v>
      </c>
      <c r="F18" s="101" t="s">
        <v>9</v>
      </c>
    </row>
    <row r="19" spans="1:6">
      <c r="A19" s="37" t="s">
        <v>79</v>
      </c>
      <c r="B19" s="84">
        <f>'[1]San Juan'!E20</f>
        <v>844974202341.53406</v>
      </c>
      <c r="C19" s="84">
        <f>'[1]San Juan'!F20</f>
        <v>101853000</v>
      </c>
      <c r="D19" s="84">
        <f>'[1]San Juan'!G20</f>
        <v>99184350</v>
      </c>
      <c r="E19" s="4">
        <f>IF(C19,B19/C19,0)</f>
        <v>8296.0168315271421</v>
      </c>
      <c r="F19" s="10">
        <f>IF(D19,B19/D19,0)</f>
        <v>8519.229115697528</v>
      </c>
    </row>
    <row r="20" spans="1:6">
      <c r="A20" s="44" t="s">
        <v>80</v>
      </c>
      <c r="B20" s="89">
        <f>'[1]San Juan'!E25</f>
        <v>521792535572.26501</v>
      </c>
      <c r="C20" s="89">
        <f>'[1]San Juan'!F25</f>
        <v>48677000</v>
      </c>
      <c r="D20" s="89">
        <f>'[1]San Juan'!G25</f>
        <v>48128082</v>
      </c>
      <c r="E20" s="7">
        <f t="shared" ref="E20:E31" si="5">IF(C20,B20/C20,0)</f>
        <v>10719.488373816484</v>
      </c>
      <c r="F20" s="90">
        <f t="shared" ref="F20:F31" si="6">IF(D20,B20/D20,0)</f>
        <v>10841.747975168946</v>
      </c>
    </row>
    <row r="21" spans="1:6">
      <c r="A21" s="85" t="s">
        <v>81</v>
      </c>
      <c r="B21" s="86">
        <f>SUM(B19:B20)</f>
        <v>1366766737913.7991</v>
      </c>
      <c r="C21" s="86">
        <f t="shared" ref="C21:D21" si="7">SUM(C19:C20)</f>
        <v>150530000</v>
      </c>
      <c r="D21" s="86">
        <f t="shared" si="7"/>
        <v>147312432</v>
      </c>
      <c r="E21" s="87">
        <f>B21/C21</f>
        <v>9079.696657900744</v>
      </c>
      <c r="F21" s="88">
        <f>B21/D21</f>
        <v>9278.0135346200732</v>
      </c>
    </row>
    <row r="22" spans="1:6">
      <c r="A22" s="92" t="s">
        <v>82</v>
      </c>
      <c r="B22" s="93">
        <f>'[1]Palo Seco'!E15</f>
        <v>961550472701.84998</v>
      </c>
      <c r="C22" s="93">
        <f>'[1]Palo Seco'!F15</f>
        <v>102783000</v>
      </c>
      <c r="D22" s="93">
        <f>'[1]Palo Seco'!G15</f>
        <v>94778875</v>
      </c>
      <c r="E22" s="94">
        <f t="shared" si="5"/>
        <v>9355.1508780814911</v>
      </c>
      <c r="F22" s="95">
        <f t="shared" si="6"/>
        <v>10145.198206898425</v>
      </c>
    </row>
    <row r="23" spans="1:6">
      <c r="A23" s="8" t="s">
        <v>83</v>
      </c>
      <c r="B23" s="84">
        <f>[1]Aguirre!E15</f>
        <v>882453254002.19995</v>
      </c>
      <c r="C23" s="84">
        <f>[1]Aguirre!F15</f>
        <v>78020000</v>
      </c>
      <c r="D23" s="84">
        <f>[1]Aguirre!G15</f>
        <v>68614170</v>
      </c>
      <c r="E23" s="4">
        <f t="shared" si="5"/>
        <v>11310.603101796974</v>
      </c>
      <c r="F23" s="10">
        <f t="shared" si="6"/>
        <v>12861.093473872816</v>
      </c>
    </row>
    <row r="24" spans="1:6">
      <c r="A24" s="12" t="s">
        <v>84</v>
      </c>
      <c r="B24" s="89">
        <f>'[1]Costa Sur'!E15</f>
        <v>3300211634832.9502</v>
      </c>
      <c r="C24" s="89">
        <f>'[1]Costa Sur'!F15</f>
        <v>299940000</v>
      </c>
      <c r="D24" s="89">
        <f>'[1]Costa Sur'!G15</f>
        <v>279986505</v>
      </c>
      <c r="E24" s="7">
        <f>IF(C24,B24/C24,0)</f>
        <v>11002.906030649297</v>
      </c>
      <c r="F24" s="90">
        <f>IF(D24,B24/D24,0)</f>
        <v>11787.038217548914</v>
      </c>
    </row>
    <row r="25" spans="1:6">
      <c r="A25" s="91" t="s">
        <v>85</v>
      </c>
      <c r="B25" s="86">
        <f>SUM(B21:B24)</f>
        <v>6510982099450.7988</v>
      </c>
      <c r="C25" s="86">
        <f t="shared" ref="C25:D25" si="8">SUM(C21:C24)</f>
        <v>631273000</v>
      </c>
      <c r="D25" s="86">
        <f t="shared" si="8"/>
        <v>590691982</v>
      </c>
      <c r="E25" s="87">
        <f>B25/C25</f>
        <v>10314.051289142413</v>
      </c>
      <c r="F25" s="88">
        <f>B25/D25</f>
        <v>11022.634973655015</v>
      </c>
    </row>
    <row r="26" spans="1:6">
      <c r="A26" s="92" t="s">
        <v>86</v>
      </c>
      <c r="B26" s="93">
        <f>'[1]Aguirre CC'!E27</f>
        <v>304598918906.52002</v>
      </c>
      <c r="C26" s="93">
        <f>'[1]Aguirre CC'!F27</f>
        <v>19875000</v>
      </c>
      <c r="D26" s="93">
        <f>'[1]Aguirre CC'!G27</f>
        <v>19795500</v>
      </c>
      <c r="E26" s="94">
        <f t="shared" si="5"/>
        <v>15325.731768881511</v>
      </c>
      <c r="F26" s="95">
        <f t="shared" si="6"/>
        <v>15387.280892451316</v>
      </c>
    </row>
    <row r="27" spans="1:6">
      <c r="A27" s="8" t="s">
        <v>87</v>
      </c>
      <c r="B27" s="84">
        <f>[1]Cambalache!E11</f>
        <v>378950802812.97998</v>
      </c>
      <c r="C27" s="84">
        <f>[1]Cambalache!F11</f>
        <v>29877000</v>
      </c>
      <c r="D27" s="84">
        <f>[1]Cambalache!G11</f>
        <v>29501730</v>
      </c>
      <c r="E27" s="4">
        <f t="shared" si="5"/>
        <v>12683.696583090001</v>
      </c>
      <c r="F27" s="10">
        <f t="shared" si="6"/>
        <v>12845.036640664122</v>
      </c>
    </row>
    <row r="28" spans="1:6">
      <c r="A28" s="37" t="s">
        <v>88</v>
      </c>
      <c r="B28" s="84">
        <f>[1]Mayaguez!E15</f>
        <v>189660516192.56</v>
      </c>
      <c r="C28" s="84">
        <f>[1]Mayaguez!F15</f>
        <v>18528800</v>
      </c>
      <c r="D28" s="84">
        <f>[1]Mayaguez!G15</f>
        <v>18506565</v>
      </c>
      <c r="E28" s="4">
        <f t="shared" si="5"/>
        <v>10235.984855606408</v>
      </c>
      <c r="F28" s="10">
        <f t="shared" si="6"/>
        <v>10248.283038616837</v>
      </c>
    </row>
    <row r="29" spans="1:6">
      <c r="A29" s="8" t="s">
        <v>89</v>
      </c>
      <c r="B29" s="84">
        <f>[1]Peakers!E57</f>
        <v>228619878606</v>
      </c>
      <c r="C29" s="84">
        <f>[1]Peakers!F57</f>
        <v>17602000</v>
      </c>
      <c r="D29" s="84">
        <f>[1]Peakers!G57</f>
        <v>17584028</v>
      </c>
      <c r="E29" s="4">
        <f t="shared" si="5"/>
        <v>12988.289887853653</v>
      </c>
      <c r="F29" s="10">
        <f t="shared" si="6"/>
        <v>13001.564749896896</v>
      </c>
    </row>
    <row r="30" spans="1:6">
      <c r="A30" s="12" t="s">
        <v>90</v>
      </c>
      <c r="B30" s="89">
        <f>[1]TMs!E15</f>
        <v>973291504000</v>
      </c>
      <c r="C30" s="89">
        <f>[1]TMs!F15</f>
        <v>88787309</v>
      </c>
      <c r="D30" s="89">
        <f>[1]TMs!G15</f>
        <v>88785065</v>
      </c>
      <c r="E30" s="7">
        <f t="shared" si="5"/>
        <v>10962.056570494777</v>
      </c>
      <c r="F30" s="90">
        <f t="shared" si="6"/>
        <v>10962.333631225027</v>
      </c>
    </row>
    <row r="31" spans="1:6">
      <c r="A31" s="96" t="s">
        <v>91</v>
      </c>
      <c r="B31" s="97">
        <f>SUM(B25:B30)</f>
        <v>8586103719968.8584</v>
      </c>
      <c r="C31" s="97">
        <f t="shared" ref="C31:D31" si="9">SUM(C25:C30)</f>
        <v>805943109</v>
      </c>
      <c r="D31" s="97">
        <f t="shared" si="9"/>
        <v>764864870</v>
      </c>
      <c r="E31" s="80">
        <f t="shared" si="5"/>
        <v>10653.486113458237</v>
      </c>
      <c r="F31" s="98">
        <f t="shared" si="6"/>
        <v>11225.647897737621</v>
      </c>
    </row>
    <row r="32" spans="1:6">
      <c r="B32" s="108"/>
      <c r="C32" s="108"/>
      <c r="D32" s="108"/>
    </row>
    <row r="33" spans="1:6">
      <c r="A33" s="109" t="s">
        <v>20</v>
      </c>
      <c r="B33" s="110"/>
      <c r="C33" s="110"/>
      <c r="D33" s="110"/>
      <c r="E33" s="110"/>
      <c r="F33" s="111"/>
    </row>
    <row r="34" spans="1:6">
      <c r="A34" s="99" t="s">
        <v>78</v>
      </c>
      <c r="B34" s="35" t="s">
        <v>5</v>
      </c>
      <c r="C34" s="34" t="s">
        <v>6</v>
      </c>
      <c r="D34" s="34" t="s">
        <v>7</v>
      </c>
      <c r="E34" s="100" t="s">
        <v>8</v>
      </c>
      <c r="F34" s="101" t="s">
        <v>9</v>
      </c>
    </row>
    <row r="35" spans="1:6">
      <c r="A35" s="37" t="s">
        <v>79</v>
      </c>
      <c r="B35" s="84">
        <f>'[1]San Juan'!E33</f>
        <v>1020240522798.75</v>
      </c>
      <c r="C35" s="84">
        <f>'[1]San Juan'!F33</f>
        <v>127658000</v>
      </c>
      <c r="D35" s="84">
        <f>'[1]San Juan'!G33</f>
        <v>124508980</v>
      </c>
      <c r="E35" s="4">
        <f>IF(C35,B35/C35,0)</f>
        <v>7991.9826630430525</v>
      </c>
      <c r="F35" s="10">
        <f>IF(D35,B35/D35,0)</f>
        <v>8194.1119652474063</v>
      </c>
    </row>
    <row r="36" spans="1:6">
      <c r="A36" s="37" t="s">
        <v>80</v>
      </c>
      <c r="B36" s="84">
        <f>'[1]San Juan'!E38</f>
        <v>592085366297.56104</v>
      </c>
      <c r="C36" s="84">
        <f>'[1]San Juan'!F38</f>
        <v>53948000</v>
      </c>
      <c r="D36" s="84">
        <f>'[1]San Juan'!G38</f>
        <v>53338645</v>
      </c>
      <c r="E36" s="4">
        <f t="shared" ref="E36:E47" si="10">IF(C36,B36/C36,0)</f>
        <v>10975.112447126141</v>
      </c>
      <c r="F36" s="10">
        <f t="shared" ref="F36:F47" si="11">IF(D36,B36/D36,0)</f>
        <v>11100.49507814758</v>
      </c>
    </row>
    <row r="37" spans="1:6">
      <c r="A37" s="85" t="s">
        <v>81</v>
      </c>
      <c r="B37" s="86">
        <f>SUM(B35:B36)</f>
        <v>1612325889096.311</v>
      </c>
      <c r="C37" s="86">
        <f t="shared" ref="C37:D37" si="12">SUM(C35:C36)</f>
        <v>181606000</v>
      </c>
      <c r="D37" s="86">
        <f t="shared" si="12"/>
        <v>177847625</v>
      </c>
      <c r="E37" s="87">
        <f>B37/C37</f>
        <v>8878.1531948080519</v>
      </c>
      <c r="F37" s="88">
        <f>B37/D37</f>
        <v>9065.7712696265189</v>
      </c>
    </row>
    <row r="38" spans="1:6">
      <c r="A38" s="8" t="s">
        <v>82</v>
      </c>
      <c r="B38" s="84">
        <f>'[1]Palo Seco'!E23</f>
        <v>916032246644.06995</v>
      </c>
      <c r="C38" s="84">
        <f>'[1]Palo Seco'!F23</f>
        <v>97513000</v>
      </c>
      <c r="D38" s="84">
        <f>'[1]Palo Seco'!G23</f>
        <v>89004487</v>
      </c>
      <c r="E38" s="4">
        <f t="shared" si="10"/>
        <v>9393.9500030156996</v>
      </c>
      <c r="F38" s="10">
        <f t="shared" si="11"/>
        <v>10291.978275702773</v>
      </c>
    </row>
    <row r="39" spans="1:6">
      <c r="A39" s="8" t="s">
        <v>83</v>
      </c>
      <c r="B39" s="102">
        <f>[1]Aguirre!E23</f>
        <v>0</v>
      </c>
      <c r="C39" s="102">
        <f>[1]Aguirre!F23</f>
        <v>0</v>
      </c>
      <c r="D39" s="102">
        <f>[1]Aguirre!G23</f>
        <v>0</v>
      </c>
      <c r="E39" s="5">
        <f t="shared" si="10"/>
        <v>0</v>
      </c>
      <c r="F39" s="14">
        <f t="shared" si="11"/>
        <v>0</v>
      </c>
    </row>
    <row r="40" spans="1:6">
      <c r="A40" s="8" t="s">
        <v>84</v>
      </c>
      <c r="B40" s="84">
        <f>'[1]Costa Sur'!E23</f>
        <v>2207448530566.0801</v>
      </c>
      <c r="C40" s="84">
        <f>'[1]Costa Sur'!F23</f>
        <v>201950000</v>
      </c>
      <c r="D40" s="84">
        <f>'[1]Costa Sur'!G23</f>
        <v>187131500</v>
      </c>
      <c r="E40" s="4">
        <f t="shared" si="10"/>
        <v>10930.668633652291</v>
      </c>
      <c r="F40" s="10">
        <f t="shared" si="11"/>
        <v>11796.2423780394</v>
      </c>
    </row>
    <row r="41" spans="1:6">
      <c r="A41" s="91" t="s">
        <v>85</v>
      </c>
      <c r="B41" s="86">
        <f>SUM(B37:B40)</f>
        <v>4735806666306.4609</v>
      </c>
      <c r="C41" s="86">
        <f t="shared" ref="C41:D41" si="13">SUM(C37:C40)</f>
        <v>481069000</v>
      </c>
      <c r="D41" s="86">
        <f t="shared" si="13"/>
        <v>453983612</v>
      </c>
      <c r="E41" s="87">
        <f>B41/C41</f>
        <v>9844.3397232132211</v>
      </c>
      <c r="F41" s="88">
        <f>B41/D41</f>
        <v>10431.668767608424</v>
      </c>
    </row>
    <row r="42" spans="1:6">
      <c r="A42" s="8" t="s">
        <v>86</v>
      </c>
      <c r="B42" s="84">
        <f>'[1]Aguirre CC'!E41</f>
        <v>443129927534.64001</v>
      </c>
      <c r="C42" s="84">
        <f>'[1]Aguirre CC'!F41</f>
        <v>29160000</v>
      </c>
      <c r="D42" s="84">
        <f>'[1]Aguirre CC'!G41</f>
        <v>29043360</v>
      </c>
      <c r="E42" s="4">
        <f t="shared" si="10"/>
        <v>15196.49957251852</v>
      </c>
      <c r="F42" s="10">
        <f t="shared" si="11"/>
        <v>15257.529691283653</v>
      </c>
    </row>
    <row r="43" spans="1:6">
      <c r="A43" s="8" t="s">
        <v>87</v>
      </c>
      <c r="B43" s="84">
        <f>[1]Cambalache!E17</f>
        <v>588318939155.56006</v>
      </c>
      <c r="C43" s="84">
        <f>[1]Cambalache!F17</f>
        <v>46566000</v>
      </c>
      <c r="D43" s="84">
        <f>[1]Cambalache!G17</f>
        <v>46049640</v>
      </c>
      <c r="E43" s="4">
        <f t="shared" si="10"/>
        <v>12634.087943039129</v>
      </c>
      <c r="F43" s="10">
        <f t="shared" si="11"/>
        <v>12775.755449023272</v>
      </c>
    </row>
    <row r="44" spans="1:6">
      <c r="A44" s="37" t="s">
        <v>88</v>
      </c>
      <c r="B44" s="84">
        <f>[1]Mayaguez!E23</f>
        <v>222412046460.48001</v>
      </c>
      <c r="C44" s="84">
        <f>[1]Mayaguez!F23</f>
        <v>21629600</v>
      </c>
      <c r="D44" s="84">
        <f>[1]Mayaguez!G23</f>
        <v>21603644</v>
      </c>
      <c r="E44" s="4">
        <f t="shared" si="10"/>
        <v>10282.76280932056</v>
      </c>
      <c r="F44" s="10">
        <f t="shared" si="11"/>
        <v>10295.117178401941</v>
      </c>
    </row>
    <row r="45" spans="1:6">
      <c r="A45" s="8" t="s">
        <v>89</v>
      </c>
      <c r="B45" s="84">
        <f>[1]Peakers!E86</f>
        <v>591389384410.09998</v>
      </c>
      <c r="C45" s="84">
        <f>[1]Peakers!F86</f>
        <v>47269000</v>
      </c>
      <c r="D45" s="84">
        <f>[1]Peakers!G86</f>
        <v>47242399</v>
      </c>
      <c r="E45" s="4">
        <f t="shared" si="10"/>
        <v>12511.146510611605</v>
      </c>
      <c r="F45" s="10">
        <f t="shared" si="11"/>
        <v>12518.191220773948</v>
      </c>
    </row>
    <row r="46" spans="1:6">
      <c r="A46" s="12" t="s">
        <v>90</v>
      </c>
      <c r="B46" s="89">
        <f>[1]TMs!E23</f>
        <v>1735993476000</v>
      </c>
      <c r="C46" s="89">
        <f>[1]TMs!F23</f>
        <v>157540250</v>
      </c>
      <c r="D46" s="89">
        <f>[1]TMs!G23</f>
        <v>157538348</v>
      </c>
      <c r="E46" s="7">
        <f t="shared" si="10"/>
        <v>11019.36474012197</v>
      </c>
      <c r="F46" s="90">
        <f t="shared" si="11"/>
        <v>11019.497779677111</v>
      </c>
    </row>
    <row r="47" spans="1:6">
      <c r="A47" s="96" t="s">
        <v>91</v>
      </c>
      <c r="B47" s="97">
        <f>SUM(B41:B46)</f>
        <v>8317050439867.2402</v>
      </c>
      <c r="C47" s="97">
        <f>SUM(C41:C46)</f>
        <v>783233850</v>
      </c>
      <c r="D47" s="97">
        <f>SUM(D41:D46)</f>
        <v>755461003</v>
      </c>
      <c r="E47" s="80">
        <f t="shared" si="10"/>
        <v>10618.859795024488</v>
      </c>
      <c r="F47" s="98">
        <f t="shared" si="11"/>
        <v>11009.238606413202</v>
      </c>
    </row>
    <row r="49" spans="2:2">
      <c r="B49" s="108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5726F7D7-2938-4739-B0F2-6155F1220CD8}"/>
</file>

<file path=customXml/itemProps2.xml><?xml version="1.0" encoding="utf-8"?>
<ds:datastoreItem xmlns:ds="http://schemas.openxmlformats.org/officeDocument/2006/customXml" ds:itemID="{6DFAF031-AF97-4059-A778-48C0DF2297FC}"/>
</file>

<file path=customXml/itemProps3.xml><?xml version="1.0" encoding="utf-8"?>
<ds:datastoreItem xmlns:ds="http://schemas.openxmlformats.org/officeDocument/2006/customXml" ds:itemID="{4DB0B346-59C1-424D-8AB7-2B27ADE265EC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Jan C Rodriguez Velazquez</cp:lastModifiedBy>
  <cp:revision/>
  <dcterms:created xsi:type="dcterms:W3CDTF">2026-03-26T21:49:03Z</dcterms:created>
  <dcterms:modified xsi:type="dcterms:W3CDTF">2026-09-22T14:13:28Z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