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66925"/>
  <xr:revisionPtr revIDLastSave="40" documentId="13_ncr:1_{2A626F7A-C77D-484D-BF0C-C32F58E2058D}" xr6:coauthVersionLast="47" xr6:coauthVersionMax="47" xr10:uidLastSave="{29C78D9F-41F3-4577-A336-AFB523A3D511}"/>
  <bookViews>
    <workbookView xWindow="-110" yWindow="-110" windowWidth="19420" windowHeight="11500" firstSheet="4" activeTab="7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1" l="1"/>
  <c r="E26" i="11"/>
  <c r="G41" i="9"/>
  <c r="F41" i="9"/>
  <c r="C42" i="12" s="1"/>
  <c r="C41" i="9"/>
  <c r="G27" i="9"/>
  <c r="F27" i="9"/>
  <c r="E27" i="9"/>
  <c r="B26" i="12" s="1"/>
  <c r="C27" i="9"/>
  <c r="G13" i="9"/>
  <c r="F13" i="9"/>
  <c r="C13" i="9"/>
  <c r="C46" i="12"/>
  <c r="D46" i="12"/>
  <c r="D42" i="12"/>
  <c r="C38" i="12"/>
  <c r="F86" i="11"/>
  <c r="C45" i="12" s="1"/>
  <c r="C26" i="12"/>
  <c r="D26" i="12"/>
  <c r="C27" i="12"/>
  <c r="D22" i="12"/>
  <c r="C23" i="12"/>
  <c r="D20" i="12"/>
  <c r="F28" i="11"/>
  <c r="C13" i="12" s="1"/>
  <c r="G28" i="11"/>
  <c r="C10" i="12"/>
  <c r="D10" i="12"/>
  <c r="C11" i="12"/>
  <c r="D14" i="12"/>
  <c r="D6" i="12"/>
  <c r="C7" i="12"/>
  <c r="D8" i="12"/>
  <c r="D3" i="12"/>
  <c r="E81" i="11"/>
  <c r="E70" i="11"/>
  <c r="E64" i="11"/>
  <c r="E62" i="11"/>
  <c r="E52" i="11"/>
  <c r="E54" i="11" s="1"/>
  <c r="E46" i="11"/>
  <c r="E47" i="11" s="1"/>
  <c r="E41" i="11"/>
  <c r="E35" i="11"/>
  <c r="E33" i="11"/>
  <c r="I31" i="1"/>
  <c r="H31" i="1"/>
  <c r="E30" i="1"/>
  <c r="G29" i="1"/>
  <c r="G33" i="1" s="1"/>
  <c r="D35" i="12" s="1"/>
  <c r="F29" i="1"/>
  <c r="F33" i="1" s="1"/>
  <c r="C35" i="12" s="1"/>
  <c r="E32" i="1"/>
  <c r="E31" i="1"/>
  <c r="E29" i="1"/>
  <c r="F25" i="1"/>
  <c r="C20" i="12" s="1"/>
  <c r="G25" i="1"/>
  <c r="I18" i="1"/>
  <c r="H18" i="1"/>
  <c r="G16" i="1"/>
  <c r="G20" i="1" s="1"/>
  <c r="D19" i="12" s="1"/>
  <c r="F16" i="1"/>
  <c r="F20" i="1" s="1"/>
  <c r="C19" i="12" s="1"/>
  <c r="E17" i="1"/>
  <c r="E16" i="1"/>
  <c r="E18" i="1"/>
  <c r="E19" i="1"/>
  <c r="E8" i="9"/>
  <c r="H8" i="9"/>
  <c r="I8" i="9"/>
  <c r="H20" i="9"/>
  <c r="I22" i="9"/>
  <c r="H22" i="9"/>
  <c r="E22" i="9"/>
  <c r="I36" i="9"/>
  <c r="H36" i="9"/>
  <c r="E36" i="9"/>
  <c r="I3" i="9"/>
  <c r="H3" i="9"/>
  <c r="E3" i="9"/>
  <c r="E13" i="9" s="1"/>
  <c r="B10" i="12" s="1"/>
  <c r="I17" i="9"/>
  <c r="H17" i="9"/>
  <c r="E17" i="9"/>
  <c r="E31" i="9"/>
  <c r="I31" i="9"/>
  <c r="H31" i="9"/>
  <c r="H21" i="3"/>
  <c r="I21" i="3"/>
  <c r="I13" i="3"/>
  <c r="H13" i="3"/>
  <c r="I23" i="5"/>
  <c r="H23" i="5"/>
  <c r="H21" i="5"/>
  <c r="I21" i="5"/>
  <c r="I5" i="5"/>
  <c r="H5" i="5"/>
  <c r="I5" i="3"/>
  <c r="H5" i="3"/>
  <c r="I5" i="1"/>
  <c r="H5" i="1"/>
  <c r="G3" i="1"/>
  <c r="E4" i="1"/>
  <c r="F3" i="1"/>
  <c r="E3" i="1"/>
  <c r="E6" i="1"/>
  <c r="E5" i="1"/>
  <c r="I19" i="5"/>
  <c r="H19" i="5"/>
  <c r="E3" i="3"/>
  <c r="E5" i="3"/>
  <c r="C76" i="11"/>
  <c r="C80" i="11"/>
  <c r="C83" i="11"/>
  <c r="C72" i="11"/>
  <c r="C69" i="11"/>
  <c r="C66" i="11"/>
  <c r="C86" i="11" s="1"/>
  <c r="C63" i="11"/>
  <c r="F66" i="11"/>
  <c r="G66" i="11"/>
  <c r="F63" i="11"/>
  <c r="H63" i="11" s="1"/>
  <c r="G63" i="11"/>
  <c r="I63" i="11" s="1"/>
  <c r="G83" i="11"/>
  <c r="F83" i="11"/>
  <c r="G69" i="11"/>
  <c r="F69" i="11"/>
  <c r="F72" i="11"/>
  <c r="G72" i="11"/>
  <c r="G76" i="11"/>
  <c r="F76" i="11"/>
  <c r="G80" i="11"/>
  <c r="F80" i="11"/>
  <c r="E85" i="11"/>
  <c r="E84" i="11"/>
  <c r="E82" i="11"/>
  <c r="H82" i="11" s="1"/>
  <c r="E83" i="11"/>
  <c r="E79" i="11"/>
  <c r="I79" i="11" s="1"/>
  <c r="E78" i="11"/>
  <c r="E77" i="11"/>
  <c r="E75" i="11"/>
  <c r="I75" i="11" s="1"/>
  <c r="E74" i="11"/>
  <c r="H74" i="11" s="1"/>
  <c r="E73" i="11"/>
  <c r="E71" i="11"/>
  <c r="E68" i="11"/>
  <c r="E67" i="11"/>
  <c r="E69" i="11" s="1"/>
  <c r="E65" i="11"/>
  <c r="H65" i="11" s="1"/>
  <c r="E66" i="11"/>
  <c r="E61" i="11"/>
  <c r="E63" i="11" s="1"/>
  <c r="I85" i="11"/>
  <c r="H85" i="11"/>
  <c r="I84" i="11"/>
  <c r="H84" i="11"/>
  <c r="I82" i="11"/>
  <c r="I81" i="11"/>
  <c r="H81" i="11"/>
  <c r="I78" i="11"/>
  <c r="H78" i="11"/>
  <c r="I77" i="11"/>
  <c r="H75" i="11"/>
  <c r="I74" i="11"/>
  <c r="I73" i="11"/>
  <c r="H73" i="11"/>
  <c r="I71" i="11"/>
  <c r="H71" i="11"/>
  <c r="I70" i="11"/>
  <c r="H70" i="11"/>
  <c r="I68" i="11"/>
  <c r="H68" i="11"/>
  <c r="I67" i="11"/>
  <c r="H67" i="11"/>
  <c r="I65" i="11"/>
  <c r="I64" i="11"/>
  <c r="H64" i="11"/>
  <c r="I62" i="11"/>
  <c r="H62" i="11"/>
  <c r="I61" i="11"/>
  <c r="H61" i="11"/>
  <c r="E56" i="11"/>
  <c r="E55" i="11"/>
  <c r="E53" i="11"/>
  <c r="I53" i="11" s="1"/>
  <c r="E50" i="11"/>
  <c r="I50" i="11" s="1"/>
  <c r="E49" i="11"/>
  <c r="E51" i="11" s="1"/>
  <c r="E48" i="11"/>
  <c r="E45" i="11"/>
  <c r="E44" i="11"/>
  <c r="E42" i="11"/>
  <c r="I42" i="11" s="1"/>
  <c r="I56" i="11"/>
  <c r="H56" i="11"/>
  <c r="I55" i="11"/>
  <c r="H55" i="11"/>
  <c r="H53" i="11"/>
  <c r="I52" i="11"/>
  <c r="H52" i="11"/>
  <c r="I48" i="11"/>
  <c r="H48" i="11"/>
  <c r="I46" i="11"/>
  <c r="H46" i="11"/>
  <c r="I45" i="11"/>
  <c r="H45" i="11"/>
  <c r="I44" i="11"/>
  <c r="H44" i="11"/>
  <c r="I41" i="11"/>
  <c r="H41" i="11"/>
  <c r="I35" i="11"/>
  <c r="H35" i="11"/>
  <c r="I33" i="11"/>
  <c r="H33" i="11"/>
  <c r="I32" i="11"/>
  <c r="H32" i="11"/>
  <c r="E39" i="11"/>
  <c r="E38" i="11"/>
  <c r="E40" i="11" s="1"/>
  <c r="E36" i="11"/>
  <c r="E32" i="11"/>
  <c r="G54" i="11"/>
  <c r="F54" i="11"/>
  <c r="C54" i="11"/>
  <c r="G51" i="11"/>
  <c r="F51" i="11"/>
  <c r="C51" i="11"/>
  <c r="G47" i="11"/>
  <c r="F47" i="11"/>
  <c r="C47" i="11"/>
  <c r="G43" i="11"/>
  <c r="F43" i="11"/>
  <c r="E43" i="11"/>
  <c r="C43" i="11"/>
  <c r="G40" i="11"/>
  <c r="G57" i="11" s="1"/>
  <c r="D29" i="12" s="1"/>
  <c r="F40" i="11"/>
  <c r="F57" i="11" s="1"/>
  <c r="C29" i="12" s="1"/>
  <c r="C40" i="11"/>
  <c r="G37" i="11"/>
  <c r="F37" i="11"/>
  <c r="E37" i="11"/>
  <c r="C37" i="11"/>
  <c r="G34" i="11"/>
  <c r="I34" i="11" s="1"/>
  <c r="F34" i="11"/>
  <c r="H34" i="11" s="1"/>
  <c r="E34" i="11"/>
  <c r="C34" i="11"/>
  <c r="C57" i="11" s="1"/>
  <c r="H26" i="11"/>
  <c r="G25" i="11"/>
  <c r="F25" i="11"/>
  <c r="C22" i="11"/>
  <c r="G22" i="11"/>
  <c r="F22" i="11"/>
  <c r="F18" i="11"/>
  <c r="G18" i="11"/>
  <c r="G14" i="11"/>
  <c r="F14" i="11"/>
  <c r="I27" i="11"/>
  <c r="H27" i="11"/>
  <c r="I23" i="11"/>
  <c r="H23" i="11"/>
  <c r="I12" i="11"/>
  <c r="H12" i="11"/>
  <c r="I6" i="11"/>
  <c r="H6" i="11"/>
  <c r="I4" i="11"/>
  <c r="H4" i="11"/>
  <c r="I3" i="11"/>
  <c r="H3" i="11"/>
  <c r="G11" i="11"/>
  <c r="F11" i="11"/>
  <c r="G5" i="11"/>
  <c r="I5" i="11" s="1"/>
  <c r="F5" i="11"/>
  <c r="H5" i="11" s="1"/>
  <c r="G8" i="11"/>
  <c r="F8" i="11"/>
  <c r="E24" i="11"/>
  <c r="E23" i="11"/>
  <c r="E25" i="11" s="1"/>
  <c r="E21" i="11"/>
  <c r="E20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6" i="11"/>
  <c r="C18" i="11"/>
  <c r="C25" i="11"/>
  <c r="C14" i="11"/>
  <c r="C11" i="11"/>
  <c r="C8" i="11"/>
  <c r="C5" i="11"/>
  <c r="C28" i="11" s="1"/>
  <c r="G38" i="1"/>
  <c r="D36" i="12" s="1"/>
  <c r="F36" i="12" s="1"/>
  <c r="F38" i="1"/>
  <c r="C36" i="12" s="1"/>
  <c r="E36" i="12" s="1"/>
  <c r="C38" i="1"/>
  <c r="E39" i="9"/>
  <c r="E40" i="9"/>
  <c r="E38" i="9"/>
  <c r="E37" i="9"/>
  <c r="E26" i="9"/>
  <c r="E25" i="9"/>
  <c r="E24" i="9"/>
  <c r="E23" i="9"/>
  <c r="E21" i="9"/>
  <c r="I21" i="9" s="1"/>
  <c r="E20" i="9"/>
  <c r="E19" i="9"/>
  <c r="I19" i="9" s="1"/>
  <c r="E18" i="9"/>
  <c r="I40" i="9"/>
  <c r="H40" i="9"/>
  <c r="I39" i="9"/>
  <c r="H39" i="9"/>
  <c r="I38" i="9"/>
  <c r="H38" i="9"/>
  <c r="I37" i="9"/>
  <c r="H37" i="9"/>
  <c r="I34" i="9"/>
  <c r="H34" i="9"/>
  <c r="I26" i="9"/>
  <c r="H26" i="9"/>
  <c r="I25" i="9"/>
  <c r="H25" i="9"/>
  <c r="I24" i="9"/>
  <c r="H24" i="9"/>
  <c r="I23" i="9"/>
  <c r="H23" i="9"/>
  <c r="I20" i="9"/>
  <c r="H19" i="9"/>
  <c r="I18" i="9"/>
  <c r="H18" i="9"/>
  <c r="I9" i="9"/>
  <c r="H9" i="9"/>
  <c r="I6" i="9"/>
  <c r="H6" i="9"/>
  <c r="E12" i="9"/>
  <c r="E11" i="9"/>
  <c r="E10" i="9"/>
  <c r="E9" i="9"/>
  <c r="E7" i="9"/>
  <c r="E6" i="9"/>
  <c r="E5" i="9"/>
  <c r="E17" i="11"/>
  <c r="E16" i="11"/>
  <c r="E15" i="11"/>
  <c r="G23" i="10"/>
  <c r="F23" i="10"/>
  <c r="C23" i="10"/>
  <c r="E22" i="10"/>
  <c r="E21" i="10"/>
  <c r="E20" i="10"/>
  <c r="E19" i="10"/>
  <c r="G15" i="10"/>
  <c r="D30" i="12" s="1"/>
  <c r="F15" i="10"/>
  <c r="C30" i="12" s="1"/>
  <c r="C15" i="10"/>
  <c r="E14" i="10"/>
  <c r="E13" i="10"/>
  <c r="E12" i="10"/>
  <c r="E11" i="10"/>
  <c r="G7" i="10"/>
  <c r="F7" i="10"/>
  <c r="C14" i="12" s="1"/>
  <c r="C7" i="10"/>
  <c r="E6" i="10"/>
  <c r="E5" i="10"/>
  <c r="E4" i="10"/>
  <c r="E3" i="10"/>
  <c r="E35" i="9"/>
  <c r="E34" i="9"/>
  <c r="E33" i="9"/>
  <c r="E41" i="9" s="1"/>
  <c r="B42" i="12" s="1"/>
  <c r="E32" i="9"/>
  <c r="E4" i="9"/>
  <c r="E21" i="8"/>
  <c r="E13" i="8"/>
  <c r="I13" i="8"/>
  <c r="H13" i="8"/>
  <c r="E20" i="8"/>
  <c r="I19" i="8"/>
  <c r="H19" i="8"/>
  <c r="E19" i="8"/>
  <c r="E12" i="8"/>
  <c r="E11" i="8"/>
  <c r="E5" i="8"/>
  <c r="E4" i="8"/>
  <c r="I4" i="8" s="1"/>
  <c r="G23" i="8"/>
  <c r="D44" i="12" s="1"/>
  <c r="F23" i="8"/>
  <c r="C44" i="12" s="1"/>
  <c r="C23" i="8"/>
  <c r="E22" i="8"/>
  <c r="G15" i="8"/>
  <c r="D28" i="12" s="1"/>
  <c r="F15" i="8"/>
  <c r="C28" i="12" s="1"/>
  <c r="C15" i="8"/>
  <c r="E14" i="8"/>
  <c r="G7" i="8"/>
  <c r="D12" i="12" s="1"/>
  <c r="F7" i="8"/>
  <c r="C12" i="12" s="1"/>
  <c r="C7" i="8"/>
  <c r="E6" i="8"/>
  <c r="E3" i="8"/>
  <c r="I3" i="8" s="1"/>
  <c r="G17" i="7"/>
  <c r="D43" i="12" s="1"/>
  <c r="F17" i="7"/>
  <c r="C43" i="12" s="1"/>
  <c r="C17" i="7"/>
  <c r="E16" i="7"/>
  <c r="E15" i="7"/>
  <c r="G11" i="7"/>
  <c r="D27" i="12" s="1"/>
  <c r="F11" i="7"/>
  <c r="C11" i="7"/>
  <c r="E10" i="7"/>
  <c r="E9" i="7"/>
  <c r="G5" i="7"/>
  <c r="D11" i="12" s="1"/>
  <c r="F5" i="7"/>
  <c r="C5" i="7"/>
  <c r="E4" i="7"/>
  <c r="E3" i="7"/>
  <c r="G23" i="6"/>
  <c r="D40" i="12" s="1"/>
  <c r="F23" i="6"/>
  <c r="C40" i="12" s="1"/>
  <c r="C23" i="6"/>
  <c r="E22" i="6"/>
  <c r="E21" i="6"/>
  <c r="E20" i="6"/>
  <c r="E19" i="6"/>
  <c r="G15" i="6"/>
  <c r="D24" i="12" s="1"/>
  <c r="F15" i="6"/>
  <c r="C24" i="12" s="1"/>
  <c r="C15" i="6"/>
  <c r="E14" i="6"/>
  <c r="E13" i="6"/>
  <c r="E12" i="6"/>
  <c r="E11" i="6"/>
  <c r="G7" i="6"/>
  <c r="F7" i="6"/>
  <c r="C8" i="12" s="1"/>
  <c r="C7" i="6"/>
  <c r="E6" i="6"/>
  <c r="E5" i="6"/>
  <c r="E4" i="6"/>
  <c r="E3" i="6"/>
  <c r="I36" i="1"/>
  <c r="H36" i="1"/>
  <c r="I10" i="1"/>
  <c r="H10" i="1"/>
  <c r="I23" i="1"/>
  <c r="H23" i="1"/>
  <c r="G23" i="5"/>
  <c r="D39" i="12" s="1"/>
  <c r="F39" i="12" s="1"/>
  <c r="F23" i="5"/>
  <c r="C39" i="12" s="1"/>
  <c r="E39" i="12" s="1"/>
  <c r="C23" i="5"/>
  <c r="E22" i="5"/>
  <c r="E21" i="5"/>
  <c r="E20" i="5"/>
  <c r="E19" i="5"/>
  <c r="G15" i="5"/>
  <c r="D23" i="12" s="1"/>
  <c r="F15" i="5"/>
  <c r="C15" i="5"/>
  <c r="E14" i="5"/>
  <c r="E13" i="5"/>
  <c r="E12" i="5"/>
  <c r="E11" i="5"/>
  <c r="G7" i="5"/>
  <c r="D7" i="12" s="1"/>
  <c r="F7" i="5"/>
  <c r="C7" i="5"/>
  <c r="E6" i="5"/>
  <c r="E5" i="5"/>
  <c r="E4" i="5"/>
  <c r="E3" i="5"/>
  <c r="C23" i="3"/>
  <c r="E22" i="3"/>
  <c r="E21" i="3"/>
  <c r="E20" i="3"/>
  <c r="G23" i="3"/>
  <c r="D38" i="12" s="1"/>
  <c r="F23" i="3"/>
  <c r="E19" i="3"/>
  <c r="C15" i="3"/>
  <c r="E14" i="3"/>
  <c r="E13" i="3"/>
  <c r="E12" i="3"/>
  <c r="G15" i="3"/>
  <c r="F15" i="3"/>
  <c r="C22" i="12" s="1"/>
  <c r="E11" i="3"/>
  <c r="I11" i="3" s="1"/>
  <c r="C7" i="3"/>
  <c r="E6" i="3"/>
  <c r="E4" i="3"/>
  <c r="G7" i="3"/>
  <c r="F7" i="3"/>
  <c r="C6" i="12" s="1"/>
  <c r="E37" i="1"/>
  <c r="E36" i="1"/>
  <c r="E38" i="1" s="1"/>
  <c r="B36" i="12" s="1"/>
  <c r="C33" i="1"/>
  <c r="C25" i="1"/>
  <c r="E24" i="1"/>
  <c r="H24" i="1" s="1"/>
  <c r="E23" i="1"/>
  <c r="C20" i="1"/>
  <c r="G12" i="1"/>
  <c r="D4" i="12" s="1"/>
  <c r="F12" i="1"/>
  <c r="C4" i="12" s="1"/>
  <c r="C12" i="1"/>
  <c r="E11" i="1"/>
  <c r="E10" i="1"/>
  <c r="G7" i="1"/>
  <c r="F7" i="1"/>
  <c r="C3" i="12" s="1"/>
  <c r="E10" i="12" l="1"/>
  <c r="F38" i="12"/>
  <c r="F4" i="12"/>
  <c r="E40" i="12"/>
  <c r="F12" i="12"/>
  <c r="E8" i="12"/>
  <c r="E23" i="12"/>
  <c r="E44" i="12"/>
  <c r="F26" i="12"/>
  <c r="E4" i="12"/>
  <c r="E57" i="11"/>
  <c r="B29" i="12" s="1"/>
  <c r="F29" i="12" s="1"/>
  <c r="F24" i="12"/>
  <c r="E26" i="12"/>
  <c r="E12" i="12"/>
  <c r="E11" i="12"/>
  <c r="E42" i="12"/>
  <c r="F42" i="12"/>
  <c r="H21" i="9"/>
  <c r="H79" i="11"/>
  <c r="H3" i="8"/>
  <c r="H49" i="11"/>
  <c r="H4" i="8"/>
  <c r="I49" i="11"/>
  <c r="H42" i="11"/>
  <c r="H50" i="11"/>
  <c r="D13" i="12"/>
  <c r="G86" i="11"/>
  <c r="D45" i="12" s="1"/>
  <c r="E25" i="1"/>
  <c r="B20" i="12" s="1"/>
  <c r="F20" i="12" s="1"/>
  <c r="D15" i="12"/>
  <c r="E80" i="11"/>
  <c r="H11" i="3"/>
  <c r="E12" i="1"/>
  <c r="B4" i="12" s="1"/>
  <c r="H77" i="11"/>
  <c r="F10" i="12"/>
  <c r="E18" i="11"/>
  <c r="I15" i="11"/>
  <c r="H15" i="11"/>
  <c r="I7" i="11"/>
  <c r="H7" i="11"/>
  <c r="H8" i="11"/>
  <c r="I8" i="11"/>
  <c r="H37" i="11"/>
  <c r="I37" i="11"/>
  <c r="H51" i="11"/>
  <c r="I51" i="11"/>
  <c r="I36" i="11"/>
  <c r="H36" i="11"/>
  <c r="H80" i="11"/>
  <c r="I80" i="11"/>
  <c r="H69" i="11"/>
  <c r="I69" i="11"/>
  <c r="H83" i="11"/>
  <c r="I83" i="11"/>
  <c r="I66" i="11"/>
  <c r="H66" i="11"/>
  <c r="B5" i="12"/>
  <c r="C5" i="12"/>
  <c r="C9" i="12" s="1"/>
  <c r="C15" i="12" s="1"/>
  <c r="E3" i="12"/>
  <c r="D5" i="12"/>
  <c r="D9" i="12" s="1"/>
  <c r="C21" i="12"/>
  <c r="D21" i="12"/>
  <c r="F19" i="12"/>
  <c r="C37" i="12"/>
  <c r="E35" i="12"/>
  <c r="D37" i="12"/>
  <c r="F35" i="12"/>
  <c r="H54" i="11"/>
  <c r="I54" i="11"/>
  <c r="I20" i="8"/>
  <c r="H20" i="8"/>
  <c r="I12" i="8"/>
  <c r="H12" i="8"/>
  <c r="I11" i="8"/>
  <c r="H11" i="8"/>
  <c r="I16" i="7"/>
  <c r="H16" i="7"/>
  <c r="I12" i="9"/>
  <c r="H12" i="9"/>
  <c r="I10" i="9"/>
  <c r="H10" i="9"/>
  <c r="I7" i="9"/>
  <c r="H7" i="9"/>
  <c r="I5" i="9"/>
  <c r="H5" i="9"/>
  <c r="I4" i="9"/>
  <c r="H4" i="9"/>
  <c r="I35" i="9"/>
  <c r="H35" i="9"/>
  <c r="I19" i="3"/>
  <c r="H19" i="3"/>
  <c r="I11" i="5"/>
  <c r="H11" i="5"/>
  <c r="I13" i="5"/>
  <c r="H13" i="5"/>
  <c r="I3" i="5"/>
  <c r="H3" i="5"/>
  <c r="E76" i="11"/>
  <c r="H76" i="11" s="1"/>
  <c r="E72" i="11"/>
  <c r="H72" i="11" s="1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B8" i="12" s="1"/>
  <c r="F8" i="12" s="1"/>
  <c r="I3" i="6"/>
  <c r="H3" i="6"/>
  <c r="I5" i="6"/>
  <c r="H5" i="6"/>
  <c r="I72" i="11"/>
  <c r="H47" i="11"/>
  <c r="I47" i="11"/>
  <c r="I16" i="11"/>
  <c r="H16" i="11"/>
  <c r="I14" i="11"/>
  <c r="H14" i="11"/>
  <c r="I13" i="11"/>
  <c r="H13" i="11"/>
  <c r="E22" i="11"/>
  <c r="E28" i="11" s="1"/>
  <c r="I19" i="11"/>
  <c r="H19" i="11"/>
  <c r="I20" i="11"/>
  <c r="H20" i="11"/>
  <c r="I21" i="11"/>
  <c r="H21" i="11"/>
  <c r="I25" i="11"/>
  <c r="H25" i="11"/>
  <c r="I24" i="11"/>
  <c r="H24" i="11"/>
  <c r="I10" i="11"/>
  <c r="H10" i="11"/>
  <c r="I9" i="11"/>
  <c r="H9" i="11"/>
  <c r="H11" i="11"/>
  <c r="I11" i="11"/>
  <c r="I17" i="11"/>
  <c r="H17" i="11"/>
  <c r="I18" i="11"/>
  <c r="H18" i="11"/>
  <c r="I38" i="1"/>
  <c r="H38" i="1"/>
  <c r="I33" i="9"/>
  <c r="H33" i="9"/>
  <c r="I32" i="9"/>
  <c r="H32" i="9"/>
  <c r="I11" i="9"/>
  <c r="H11" i="9"/>
  <c r="E7" i="10"/>
  <c r="B14" i="12" s="1"/>
  <c r="E14" i="12" s="1"/>
  <c r="I3" i="10"/>
  <c r="H3" i="10"/>
  <c r="I5" i="10"/>
  <c r="H5" i="10"/>
  <c r="E15" i="10"/>
  <c r="B30" i="12" s="1"/>
  <c r="E30" i="12" s="1"/>
  <c r="I11" i="10"/>
  <c r="H11" i="10"/>
  <c r="I13" i="10"/>
  <c r="H13" i="10"/>
  <c r="E23" i="10"/>
  <c r="B46" i="12" s="1"/>
  <c r="E46" i="12" s="1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B12" i="12" s="1"/>
  <c r="E15" i="8"/>
  <c r="B28" i="12" s="1"/>
  <c r="E28" i="12" s="1"/>
  <c r="E23" i="8"/>
  <c r="B44" i="12" s="1"/>
  <c r="F44" i="12" s="1"/>
  <c r="I15" i="7"/>
  <c r="H15" i="7"/>
  <c r="I10" i="7"/>
  <c r="H10" i="7"/>
  <c r="I9" i="7"/>
  <c r="H9" i="7"/>
  <c r="I3" i="7"/>
  <c r="H3" i="7"/>
  <c r="H4" i="7"/>
  <c r="I4" i="7"/>
  <c r="E5" i="7"/>
  <c r="B11" i="12" s="1"/>
  <c r="F11" i="12" s="1"/>
  <c r="E11" i="7"/>
  <c r="B27" i="12" s="1"/>
  <c r="F27" i="12" s="1"/>
  <c r="E17" i="7"/>
  <c r="B43" i="12" s="1"/>
  <c r="F43" i="12" s="1"/>
  <c r="I21" i="6"/>
  <c r="H21" i="6"/>
  <c r="I19" i="6"/>
  <c r="H19" i="6"/>
  <c r="I13" i="6"/>
  <c r="H13" i="6"/>
  <c r="I11" i="6"/>
  <c r="H11" i="6"/>
  <c r="I7" i="6"/>
  <c r="H7" i="6"/>
  <c r="E15" i="6"/>
  <c r="B24" i="12" s="1"/>
  <c r="E24" i="12" s="1"/>
  <c r="E23" i="6"/>
  <c r="B40" i="12" s="1"/>
  <c r="F40" i="12" s="1"/>
  <c r="E7" i="5"/>
  <c r="B7" i="12" s="1"/>
  <c r="F7" i="12" s="1"/>
  <c r="E15" i="5"/>
  <c r="B23" i="12" s="1"/>
  <c r="F23" i="12" s="1"/>
  <c r="E23" i="5"/>
  <c r="B39" i="12" s="1"/>
  <c r="E7" i="3"/>
  <c r="B6" i="12" s="1"/>
  <c r="F6" i="12" s="1"/>
  <c r="I3" i="3"/>
  <c r="H3" i="3"/>
  <c r="E15" i="3"/>
  <c r="B22" i="12" s="1"/>
  <c r="E22" i="12" s="1"/>
  <c r="E23" i="3"/>
  <c r="B38" i="12" s="1"/>
  <c r="E38" i="12" s="1"/>
  <c r="E33" i="1"/>
  <c r="B35" i="12" s="1"/>
  <c r="B37" i="12" s="1"/>
  <c r="I29" i="1"/>
  <c r="H29" i="1"/>
  <c r="I37" i="1"/>
  <c r="H37" i="1"/>
  <c r="I11" i="1"/>
  <c r="H11" i="1"/>
  <c r="E20" i="1"/>
  <c r="B19" i="12" s="1"/>
  <c r="E19" i="12" s="1"/>
  <c r="I16" i="1"/>
  <c r="H16" i="1"/>
  <c r="I25" i="1"/>
  <c r="I24" i="1"/>
  <c r="I12" i="1"/>
  <c r="H12" i="1"/>
  <c r="E7" i="1"/>
  <c r="B3" i="12" s="1"/>
  <c r="F3" i="12" s="1"/>
  <c r="I3" i="1"/>
  <c r="H3" i="1"/>
  <c r="I57" i="11" l="1"/>
  <c r="H57" i="11"/>
  <c r="B13" i="12"/>
  <c r="E13" i="12" s="1"/>
  <c r="I28" i="11"/>
  <c r="H28" i="11"/>
  <c r="I76" i="11"/>
  <c r="B21" i="12"/>
  <c r="E29" i="12"/>
  <c r="E27" i="12"/>
  <c r="F22" i="12"/>
  <c r="F46" i="12"/>
  <c r="E43" i="12"/>
  <c r="F30" i="12"/>
  <c r="E7" i="12"/>
  <c r="E20" i="12"/>
  <c r="F14" i="12"/>
  <c r="E6" i="12"/>
  <c r="F28" i="12"/>
  <c r="E86" i="11"/>
  <c r="H25" i="1"/>
  <c r="D41" i="12"/>
  <c r="D47" i="12" s="1"/>
  <c r="C41" i="12"/>
  <c r="C47" i="12" s="1"/>
  <c r="B41" i="12"/>
  <c r="F37" i="12"/>
  <c r="E37" i="12"/>
  <c r="D25" i="12"/>
  <c r="D31" i="12" s="1"/>
  <c r="C25" i="12"/>
  <c r="C31" i="12" s="1"/>
  <c r="B25" i="12"/>
  <c r="B31" i="12" s="1"/>
  <c r="F21" i="12"/>
  <c r="E21" i="12"/>
  <c r="B9" i="12"/>
  <c r="B15" i="12" s="1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15" i="5"/>
  <c r="H15" i="5"/>
  <c r="I7" i="5"/>
  <c r="H7" i="5"/>
  <c r="I23" i="3"/>
  <c r="H23" i="3"/>
  <c r="I15" i="3"/>
  <c r="H15" i="3"/>
  <c r="I7" i="3"/>
  <c r="H7" i="3"/>
  <c r="I33" i="1"/>
  <c r="H33" i="1"/>
  <c r="I20" i="1"/>
  <c r="H20" i="1"/>
  <c r="I7" i="1"/>
  <c r="H7" i="1"/>
  <c r="F13" i="12" l="1"/>
  <c r="B45" i="12"/>
  <c r="I86" i="11"/>
  <c r="H86" i="11"/>
  <c r="E31" i="12"/>
  <c r="F31" i="12"/>
  <c r="F9" i="12"/>
  <c r="E9" i="12"/>
  <c r="E15" i="12"/>
  <c r="F15" i="12"/>
  <c r="F25" i="12"/>
  <c r="E25" i="12"/>
  <c r="F41" i="12"/>
  <c r="E41" i="12"/>
  <c r="E45" i="12" l="1"/>
  <c r="F45" i="12"/>
  <c r="B47" i="12"/>
  <c r="E47" i="12" l="1"/>
  <c r="F47" i="12"/>
</calcChain>
</file>

<file path=xl/sharedStrings.xml><?xml version="1.0" encoding="utf-8"?>
<sst xmlns="http://schemas.openxmlformats.org/spreadsheetml/2006/main" count="738" uniqueCount="92">
  <si>
    <t>January 2025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</si>
  <si>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</si>
  <si>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</si>
  <si>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</si>
  <si>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</si>
  <si>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</si>
  <si>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</si>
  <si>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</si>
  <si>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</si>
  <si>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</si>
  <si>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</si>
  <si>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</si>
  <si>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</si>
  <si>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</si>
  <si>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</si>
  <si>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</si>
  <si>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</si>
  <si>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</si>
  <si>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</si>
  <si>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February 2025</t>
  </si>
  <si>
    <t>March 2025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</si>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</sst>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0" fontId="4" fillId="0" borderId="1" xfId="0" applyFont="1" applyBorder="1"/>
    <xf numFmtId="0" fontId="5" fillId="4" borderId="1" xfId="0" applyFont="1" applyFill="1" applyBorder="1"/>
    <xf numFmtId="3" fontId="5" fillId="0" borderId="1" xfId="0" applyNumberFormat="1" applyFont="1" applyBorder="1"/>
    <xf numFmtId="3" fontId="4" fillId="0" borderId="3" xfId="0" applyNumberFormat="1" applyFont="1" applyBorder="1"/>
    <xf numFmtId="0" fontId="5" fillId="4" borderId="3" xfId="0" applyFont="1" applyFill="1" applyBorder="1"/>
    <xf numFmtId="0" fontId="2" fillId="0" borderId="0" xfId="0" applyFont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4" fillId="0" borderId="1" xfId="0" applyNumberFormat="1" applyFont="1" applyBorder="1"/>
    <xf numFmtId="1" fontId="3" fillId="0" borderId="3" xfId="0" applyNumberFormat="1" applyFont="1" applyBorder="1" applyAlignment="1">
      <alignment vertical="center"/>
    </xf>
    <xf numFmtId="164" fontId="3" fillId="0" borderId="14" xfId="0" applyNumberFormat="1" applyFont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0" fontId="5" fillId="0" borderId="3" xfId="0" applyFont="1" applyBorder="1"/>
    <xf numFmtId="3" fontId="5" fillId="0" borderId="14" xfId="0" applyNumberFormat="1" applyFont="1" applyBorder="1"/>
    <xf numFmtId="164" fontId="3" fillId="0" borderId="15" xfId="0" applyNumberFormat="1" applyFont="1" applyBorder="1" applyAlignment="1">
      <alignment vertical="center"/>
    </xf>
    <xf numFmtId="164" fontId="6" fillId="0" borderId="14" xfId="0" applyNumberFormat="1" applyFont="1" applyBorder="1" applyAlignment="1">
      <alignment vertical="center"/>
    </xf>
    <xf numFmtId="164" fontId="6" fillId="5" borderId="15" xfId="0" applyNumberFormat="1" applyFont="1" applyFill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164" fontId="6" fillId="5" borderId="10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" fontId="3" fillId="5" borderId="15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43" fontId="3" fillId="0" borderId="14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164" fontId="4" fillId="0" borderId="1" xfId="0" applyNumberFormat="1" applyFont="1" applyBorder="1"/>
    <xf numFmtId="2" fontId="5" fillId="0" borderId="3" xfId="0" applyNumberFormat="1" applyFont="1" applyBorder="1"/>
    <xf numFmtId="2" fontId="5" fillId="0" borderId="14" xfId="0" applyNumberFormat="1" applyFont="1" applyBorder="1"/>
    <xf numFmtId="4" fontId="0" fillId="0" borderId="0" xfId="0" applyNumberFormat="1" applyAlignment="1">
      <alignment vertical="center"/>
    </xf>
    <xf numFmtId="0" fontId="3" fillId="0" borderId="9" xfId="0" applyFont="1" applyBorder="1"/>
    <xf numFmtId="164" fontId="0" fillId="0" borderId="1" xfId="0" applyNumberFormat="1" applyBorder="1"/>
    <xf numFmtId="0" fontId="6" fillId="6" borderId="22" xfId="0" applyFont="1" applyFill="1" applyBorder="1" applyAlignment="1">
      <alignment vertical="center"/>
    </xf>
    <xf numFmtId="164" fontId="3" fillId="6" borderId="23" xfId="0" applyNumberFormat="1" applyFont="1" applyFill="1" applyBorder="1"/>
    <xf numFmtId="164" fontId="3" fillId="6" borderId="23" xfId="0" applyNumberFormat="1" applyFont="1" applyFill="1" applyBorder="1" applyAlignment="1">
      <alignment vertical="center"/>
    </xf>
    <xf numFmtId="164" fontId="3" fillId="6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6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0" borderId="23" xfId="0" applyNumberFormat="1" applyFont="1" applyBorder="1" applyAlignment="1">
      <alignment vertical="center"/>
    </xf>
    <xf numFmtId="164" fontId="3" fillId="5" borderId="24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" fontId="0" fillId="0" borderId="1" xfId="0" applyNumberFormat="1" applyBorder="1"/>
    <xf numFmtId="0" fontId="0" fillId="0" borderId="3" xfId="0" applyBorder="1" applyAlignment="1">
      <alignment vertical="center"/>
    </xf>
    <xf numFmtId="1" fontId="3" fillId="0" borderId="19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64" fontId="3" fillId="2" borderId="23" xfId="0" applyNumberFormat="1" applyFont="1" applyFill="1" applyBorder="1" applyAlignment="1">
      <alignment vertical="center"/>
    </xf>
    <xf numFmtId="43" fontId="0" fillId="0" borderId="0" xfId="0" applyNumberFormat="1"/>
    <xf numFmtId="164" fontId="0" fillId="0" borderId="0" xfId="0" applyNumberFormat="1"/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43" fontId="3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C40" sqref="C40"/>
    </sheetView>
  </sheetViews>
  <sheetFormatPr defaultColWidth="9.1796875" defaultRowHeight="14.5" x14ac:dyDescent="0.35"/>
  <cols>
    <col min="1" max="1" width="21.54296875" style="30" bestFit="1" customWidth="1"/>
    <col min="2" max="2" width="9.26953125" style="30" bestFit="1" customWidth="1"/>
    <col min="3" max="3" width="23" style="30" bestFit="1" customWidth="1"/>
    <col min="4" max="4" width="26.26953125" style="30" bestFit="1" customWidth="1"/>
    <col min="5" max="5" width="19.7265625" style="30" bestFit="1" customWidth="1"/>
    <col min="6" max="6" width="23" style="30" bestFit="1" customWidth="1"/>
    <col min="7" max="7" width="21.1796875" style="30" bestFit="1" customWidth="1"/>
    <col min="8" max="8" width="26" style="30" bestFit="1" customWidth="1"/>
    <col min="9" max="9" width="24" style="30" bestFit="1" customWidth="1"/>
    <col min="10" max="16384" width="9.1796875" style="30"/>
  </cols>
  <sheetData>
    <row r="1" spans="1:1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  <c r="J1" s="102"/>
      <c r="K1" s="102"/>
    </row>
    <row r="2" spans="1:11" x14ac:dyDescent="0.35">
      <c r="A2" s="31" t="s">
        <v>1</v>
      </c>
      <c r="B2" s="32" t="s">
        <v>2</v>
      </c>
      <c r="C2" s="32" t="s">
        <v>3</v>
      </c>
      <c r="D2" s="32" t="s">
        <v>4</v>
      </c>
      <c r="E2" s="33" t="s">
        <v>5</v>
      </c>
      <c r="F2" s="32" t="s">
        <v>6</v>
      </c>
      <c r="G2" s="32" t="s">
        <v>7</v>
      </c>
      <c r="H2" s="32" t="s">
        <v>8</v>
      </c>
      <c r="I2" s="34" t="s">
        <v>9</v>
      </c>
      <c r="J2" s="102"/>
      <c r="K2" s="102"/>
    </row>
    <row r="3" spans="1:11" x14ac:dyDescent="0.35">
      <c r="A3" s="35" t="s">
        <v>10</v>
      </c>
      <c r="B3" s="103" t="s">
        <v>11</v>
      </c>
      <c r="C3" s="104">
        <v>34419.81</v>
      </c>
      <c r="D3" s="104">
        <v>5828480.2699999996</v>
      </c>
      <c r="E3" s="104">
        <f>C3*D3</f>
        <v>200615183482.14868</v>
      </c>
      <c r="F3" s="131">
        <f>89334000+24064000</f>
        <v>113398000</v>
      </c>
      <c r="G3" s="131">
        <f>86551390+24064000</f>
        <v>110615390</v>
      </c>
      <c r="H3" s="131">
        <f>($E3+$E4)/F3</f>
        <v>8900.1585872956202</v>
      </c>
      <c r="I3" s="132">
        <f>($E3+$E4)/G3</f>
        <v>9124.0485024927257</v>
      </c>
      <c r="J3" s="102"/>
      <c r="K3" s="102"/>
    </row>
    <row r="4" spans="1:11" x14ac:dyDescent="0.35">
      <c r="A4" s="35"/>
      <c r="B4" s="103" t="s">
        <v>12</v>
      </c>
      <c r="C4" s="104">
        <v>139421.55172413794</v>
      </c>
      <c r="D4" s="104">
        <v>5800000</v>
      </c>
      <c r="E4" s="104">
        <f>C4*D4</f>
        <v>808645000000.00012</v>
      </c>
      <c r="F4" s="131"/>
      <c r="G4" s="131"/>
      <c r="H4" s="131"/>
      <c r="I4" s="132"/>
      <c r="J4" s="102"/>
      <c r="K4" s="102"/>
    </row>
    <row r="5" spans="1:11" x14ac:dyDescent="0.35">
      <c r="A5" s="35" t="s">
        <v>13</v>
      </c>
      <c r="B5" s="103" t="s">
        <v>11</v>
      </c>
      <c r="C5" s="106">
        <v>0</v>
      </c>
      <c r="D5" s="106">
        <v>0</v>
      </c>
      <c r="E5" s="106">
        <f>C5*D5</f>
        <v>0</v>
      </c>
      <c r="F5" s="124">
        <v>0</v>
      </c>
      <c r="G5" s="124">
        <v>0</v>
      </c>
      <c r="H5" s="124">
        <f>IF(F5,(E5+E6)/F5,0)</f>
        <v>0</v>
      </c>
      <c r="I5" s="126">
        <f>IF(G5,($E5+$E6)/G5,0)</f>
        <v>0</v>
      </c>
      <c r="J5" s="102"/>
      <c r="K5" s="102"/>
    </row>
    <row r="6" spans="1:11" x14ac:dyDescent="0.35">
      <c r="A6" s="35"/>
      <c r="B6" s="103" t="s">
        <v>12</v>
      </c>
      <c r="C6" s="106">
        <v>0</v>
      </c>
      <c r="D6" s="106">
        <v>0</v>
      </c>
      <c r="E6" s="106">
        <f>C6*D6</f>
        <v>0</v>
      </c>
      <c r="F6" s="124"/>
      <c r="G6" s="124"/>
      <c r="H6" s="124"/>
      <c r="I6" s="126"/>
      <c r="J6" s="102"/>
      <c r="K6" s="102"/>
    </row>
    <row r="7" spans="1:11" x14ac:dyDescent="0.35">
      <c r="A7" s="35" t="s">
        <v>14</v>
      </c>
      <c r="B7" s="36"/>
      <c r="C7" s="58"/>
      <c r="D7" s="36"/>
      <c r="E7" s="58">
        <f>SUM(E3:E6)</f>
        <v>1009260183482.1488</v>
      </c>
      <c r="F7" s="58">
        <f>SUM(F3:F6)</f>
        <v>113398000</v>
      </c>
      <c r="G7" s="58">
        <f>SUM(G3:G6)</f>
        <v>110615390</v>
      </c>
      <c r="H7" s="58">
        <f>$E7/F7</f>
        <v>8900.1585872956202</v>
      </c>
      <c r="I7" s="59">
        <f>$E7/G7</f>
        <v>9124.0485024927257</v>
      </c>
      <c r="J7" s="102"/>
      <c r="K7" s="102"/>
    </row>
    <row r="8" spans="1:11" x14ac:dyDescent="0.35">
      <c r="A8" s="107"/>
      <c r="B8" s="102"/>
      <c r="C8" s="102"/>
      <c r="D8" s="102"/>
      <c r="E8" s="102"/>
      <c r="F8" s="102"/>
      <c r="G8" s="102"/>
      <c r="H8" s="102"/>
      <c r="I8" s="108"/>
      <c r="J8" s="102"/>
      <c r="K8" s="102"/>
    </row>
    <row r="9" spans="1:11" x14ac:dyDescent="0.35">
      <c r="A9" s="35" t="s">
        <v>1</v>
      </c>
      <c r="B9" s="37" t="s">
        <v>2</v>
      </c>
      <c r="C9" s="37" t="s">
        <v>3</v>
      </c>
      <c r="D9" s="37" t="s">
        <v>4</v>
      </c>
      <c r="E9" s="37" t="s">
        <v>5</v>
      </c>
      <c r="F9" s="37" t="s">
        <v>6</v>
      </c>
      <c r="G9" s="37" t="s">
        <v>7</v>
      </c>
      <c r="H9" s="38" t="s">
        <v>8</v>
      </c>
      <c r="I9" s="39" t="s">
        <v>9</v>
      </c>
      <c r="J9" s="102"/>
      <c r="K9" s="102"/>
    </row>
    <row r="10" spans="1:11" x14ac:dyDescent="0.35">
      <c r="A10" s="35" t="s">
        <v>15</v>
      </c>
      <c r="B10" s="103" t="s">
        <v>16</v>
      </c>
      <c r="C10" s="103">
        <v>0</v>
      </c>
      <c r="D10" s="103">
        <v>0</v>
      </c>
      <c r="E10" s="106">
        <f>C10*D10</f>
        <v>0</v>
      </c>
      <c r="F10" s="103">
        <v>0</v>
      </c>
      <c r="G10" s="103">
        <v>0</v>
      </c>
      <c r="H10" s="106">
        <f>IF(F10,$E10/F10,0)</f>
        <v>0</v>
      </c>
      <c r="I10" s="109">
        <f>IF(G10,$E10/G10,0)</f>
        <v>0</v>
      </c>
      <c r="J10" s="102"/>
      <c r="K10" s="102"/>
    </row>
    <row r="11" spans="1:11" x14ac:dyDescent="0.35">
      <c r="A11" s="35" t="s">
        <v>17</v>
      </c>
      <c r="B11" s="103" t="s">
        <v>16</v>
      </c>
      <c r="C11" s="104">
        <v>27399.39</v>
      </c>
      <c r="D11" s="104">
        <v>6278994.9900000002</v>
      </c>
      <c r="E11" s="104">
        <f>C11*D11</f>
        <v>172040632539.05609</v>
      </c>
      <c r="F11" s="104">
        <v>16272000</v>
      </c>
      <c r="G11" s="104">
        <v>15911770</v>
      </c>
      <c r="H11" s="110">
        <f>$E11/F11</f>
        <v>10572.801901367753</v>
      </c>
      <c r="I11" s="111">
        <f>$E11/G11</f>
        <v>10812.161848685349</v>
      </c>
      <c r="J11" s="102"/>
      <c r="K11" s="102"/>
    </row>
    <row r="12" spans="1:11" x14ac:dyDescent="0.35">
      <c r="A12" s="35" t="s">
        <v>18</v>
      </c>
      <c r="B12" s="40"/>
      <c r="C12" s="56">
        <f>SUM(C10:C11)</f>
        <v>27399.39</v>
      </c>
      <c r="D12" s="40"/>
      <c r="E12" s="56">
        <f t="shared" ref="E12:G12" si="0">SUM(E10:E11)</f>
        <v>172040632539.05609</v>
      </c>
      <c r="F12" s="56">
        <f t="shared" si="0"/>
        <v>16272000</v>
      </c>
      <c r="G12" s="56">
        <f t="shared" si="0"/>
        <v>15911770</v>
      </c>
      <c r="H12" s="56">
        <f>$E12/F12</f>
        <v>10572.801901367753</v>
      </c>
      <c r="I12" s="57">
        <f>$E12/G12</f>
        <v>10812.161848685349</v>
      </c>
      <c r="J12" s="102"/>
      <c r="K12" s="102"/>
    </row>
    <row r="14" spans="1:11" x14ac:dyDescent="0.35">
      <c r="A14" s="128" t="s">
        <v>19</v>
      </c>
      <c r="B14" s="129"/>
      <c r="C14" s="129"/>
      <c r="D14" s="129"/>
      <c r="E14" s="129"/>
      <c r="F14" s="129"/>
      <c r="G14" s="129"/>
      <c r="H14" s="129"/>
      <c r="I14" s="130"/>
      <c r="J14" s="102"/>
      <c r="K14" s="102"/>
    </row>
    <row r="15" spans="1:11" x14ac:dyDescent="0.35">
      <c r="A15" s="31" t="s">
        <v>1</v>
      </c>
      <c r="B15" s="32" t="s">
        <v>2</v>
      </c>
      <c r="C15" s="32" t="s">
        <v>3</v>
      </c>
      <c r="D15" s="32" t="s">
        <v>4</v>
      </c>
      <c r="E15" s="33" t="s">
        <v>5</v>
      </c>
      <c r="F15" s="32" t="s">
        <v>6</v>
      </c>
      <c r="G15" s="32" t="s">
        <v>7</v>
      </c>
      <c r="H15" s="32" t="s">
        <v>8</v>
      </c>
      <c r="I15" s="34" t="s">
        <v>9</v>
      </c>
      <c r="J15" s="102"/>
      <c r="K15" s="102"/>
    </row>
    <row r="16" spans="1:11" x14ac:dyDescent="0.35">
      <c r="A16" s="35" t="s">
        <v>10</v>
      </c>
      <c r="B16" s="103" t="s">
        <v>11</v>
      </c>
      <c r="C16" s="104">
        <v>68043.8</v>
      </c>
      <c r="D16" s="104">
        <v>5832216.9299999997</v>
      </c>
      <c r="E16" s="104">
        <f>C16*D16</f>
        <v>396846202341.534</v>
      </c>
      <c r="F16" s="131">
        <f>78351000+23502000</f>
        <v>101853000</v>
      </c>
      <c r="G16" s="131">
        <f>75682350+23502000</f>
        <v>99184350</v>
      </c>
      <c r="H16" s="131">
        <f>($E16+$E17)/F16</f>
        <v>8296.0168315271421</v>
      </c>
      <c r="I16" s="132">
        <f>($E16+$E17)/G16</f>
        <v>8519.2291156975261</v>
      </c>
      <c r="J16" s="102"/>
      <c r="K16" s="102"/>
    </row>
    <row r="17" spans="1:11" x14ac:dyDescent="0.35">
      <c r="A17" s="35"/>
      <c r="B17" s="103" t="s">
        <v>12</v>
      </c>
      <c r="C17" s="104">
        <v>77263.448275862072</v>
      </c>
      <c r="D17" s="104">
        <v>5800000</v>
      </c>
      <c r="E17" s="104">
        <f>C17*D17</f>
        <v>448128000000</v>
      </c>
      <c r="F17" s="131"/>
      <c r="G17" s="131"/>
      <c r="H17" s="131"/>
      <c r="I17" s="132"/>
      <c r="J17" s="102"/>
      <c r="K17" s="102"/>
    </row>
    <row r="18" spans="1:11" x14ac:dyDescent="0.35">
      <c r="A18" s="35" t="s">
        <v>13</v>
      </c>
      <c r="B18" s="103" t="s">
        <v>11</v>
      </c>
      <c r="C18" s="106">
        <v>0</v>
      </c>
      <c r="D18" s="106">
        <v>0</v>
      </c>
      <c r="E18" s="106">
        <f>C18*D18</f>
        <v>0</v>
      </c>
      <c r="F18" s="124">
        <v>0</v>
      </c>
      <c r="G18" s="124">
        <v>0</v>
      </c>
      <c r="H18" s="124">
        <f>IF(F18,(E18+E19)/F18,0)</f>
        <v>0</v>
      </c>
      <c r="I18" s="126">
        <f>IF(G18,($E18+$E19)/G18,0)</f>
        <v>0</v>
      </c>
      <c r="J18" s="102"/>
      <c r="K18" s="102"/>
    </row>
    <row r="19" spans="1:11" x14ac:dyDescent="0.35">
      <c r="A19" s="35"/>
      <c r="B19" s="103" t="s">
        <v>12</v>
      </c>
      <c r="C19" s="106">
        <v>0</v>
      </c>
      <c r="D19" s="106">
        <v>0</v>
      </c>
      <c r="E19" s="106">
        <f>C19*D19</f>
        <v>0</v>
      </c>
      <c r="F19" s="124"/>
      <c r="G19" s="124"/>
      <c r="H19" s="124"/>
      <c r="I19" s="126"/>
      <c r="J19" s="102"/>
      <c r="K19" s="102"/>
    </row>
    <row r="20" spans="1:11" x14ac:dyDescent="0.35">
      <c r="A20" s="35" t="s">
        <v>14</v>
      </c>
      <c r="B20" s="36"/>
      <c r="C20" s="58">
        <f>SUM(C16:C19)</f>
        <v>145307.24827586208</v>
      </c>
      <c r="D20" s="36"/>
      <c r="E20" s="58">
        <f>SUM(E16:E19)</f>
        <v>844974202341.53394</v>
      </c>
      <c r="F20" s="58">
        <f>SUM(F16:F19)</f>
        <v>101853000</v>
      </c>
      <c r="G20" s="58">
        <f>SUM(G16:G19)</f>
        <v>99184350</v>
      </c>
      <c r="H20" s="58">
        <f>$E20/F20</f>
        <v>8296.0168315271421</v>
      </c>
      <c r="I20" s="59">
        <f>$E20/G20</f>
        <v>8519.2291156975261</v>
      </c>
      <c r="J20" s="102"/>
      <c r="K20" s="102"/>
    </row>
    <row r="21" spans="1:11" x14ac:dyDescent="0.35">
      <c r="A21" s="107"/>
      <c r="B21" s="102"/>
      <c r="C21" s="102"/>
      <c r="D21" s="102"/>
      <c r="E21" s="102"/>
      <c r="F21" s="102"/>
      <c r="G21" s="102"/>
      <c r="H21" s="102"/>
      <c r="I21" s="108"/>
      <c r="J21" s="102"/>
      <c r="K21" s="102"/>
    </row>
    <row r="22" spans="1:11" x14ac:dyDescent="0.35">
      <c r="A22" s="35" t="s">
        <v>1</v>
      </c>
      <c r="B22" s="37" t="s">
        <v>2</v>
      </c>
      <c r="C22" s="37" t="s">
        <v>3</v>
      </c>
      <c r="D22" s="37" t="s">
        <v>4</v>
      </c>
      <c r="E22" s="37" t="s">
        <v>5</v>
      </c>
      <c r="F22" s="37" t="s">
        <v>6</v>
      </c>
      <c r="G22" s="37" t="s">
        <v>7</v>
      </c>
      <c r="H22" s="41" t="s">
        <v>8</v>
      </c>
      <c r="I22" s="42" t="s">
        <v>9</v>
      </c>
      <c r="J22" s="102"/>
      <c r="K22" s="102"/>
    </row>
    <row r="23" spans="1:11" x14ac:dyDescent="0.35">
      <c r="A23" s="35" t="s">
        <v>15</v>
      </c>
      <c r="B23" s="103" t="s">
        <v>16</v>
      </c>
      <c r="C23" s="103">
        <v>0</v>
      </c>
      <c r="D23" s="103">
        <v>0</v>
      </c>
      <c r="E23" s="106">
        <f>C23*D23</f>
        <v>0</v>
      </c>
      <c r="F23" s="103">
        <v>0</v>
      </c>
      <c r="G23" s="112">
        <v>0</v>
      </c>
      <c r="H23" s="106">
        <f>IF(F23,$E23/F23,0)</f>
        <v>0</v>
      </c>
      <c r="I23" s="109">
        <f>IF(G23,$E23/G23,0)</f>
        <v>0</v>
      </c>
      <c r="J23" s="102"/>
      <c r="K23" s="102"/>
    </row>
    <row r="24" spans="1:11" x14ac:dyDescent="0.35">
      <c r="A24" s="43" t="s">
        <v>17</v>
      </c>
      <c r="B24" s="113" t="s">
        <v>16</v>
      </c>
      <c r="C24" s="114">
        <v>82985.289999999994</v>
      </c>
      <c r="D24" s="114">
        <v>6287771.4299999997</v>
      </c>
      <c r="E24" s="114">
        <f>C24*D24</f>
        <v>521792535572.26465</v>
      </c>
      <c r="F24" s="114">
        <v>48677000</v>
      </c>
      <c r="G24" s="114">
        <v>48128082</v>
      </c>
      <c r="H24" s="115">
        <f>$E24/F24</f>
        <v>10719.488373816477</v>
      </c>
      <c r="I24" s="116">
        <f>$E24/G24</f>
        <v>10841.747975168939</v>
      </c>
      <c r="J24" s="102"/>
      <c r="K24" s="102"/>
    </row>
    <row r="25" spans="1:11" x14ac:dyDescent="0.35">
      <c r="A25" s="35" t="s">
        <v>18</v>
      </c>
      <c r="B25" s="40"/>
      <c r="C25" s="56">
        <f>SUM(C23:C24)</f>
        <v>82985.289999999994</v>
      </c>
      <c r="D25" s="40"/>
      <c r="E25" s="56">
        <f t="shared" ref="E25:G25" si="1">SUM(E23:E24)</f>
        <v>521792535572.26465</v>
      </c>
      <c r="F25" s="56">
        <f t="shared" si="1"/>
        <v>48677000</v>
      </c>
      <c r="G25" s="56">
        <f t="shared" si="1"/>
        <v>48128082</v>
      </c>
      <c r="H25" s="56">
        <f>$E25/F25</f>
        <v>10719.488373816477</v>
      </c>
      <c r="I25" s="57">
        <f>$E25/G25</f>
        <v>10841.747975168939</v>
      </c>
      <c r="J25" s="102"/>
      <c r="K25" s="102"/>
    </row>
    <row r="27" spans="1:11" x14ac:dyDescent="0.35">
      <c r="A27" s="128" t="s">
        <v>20</v>
      </c>
      <c r="B27" s="129"/>
      <c r="C27" s="129"/>
      <c r="D27" s="129"/>
      <c r="E27" s="129"/>
      <c r="F27" s="129"/>
      <c r="G27" s="129"/>
      <c r="H27" s="129"/>
      <c r="I27" s="130"/>
      <c r="J27" s="102"/>
      <c r="K27" s="102"/>
    </row>
    <row r="28" spans="1:11" x14ac:dyDescent="0.35">
      <c r="A28" s="35" t="s">
        <v>1</v>
      </c>
      <c r="B28" s="44" t="s">
        <v>2</v>
      </c>
      <c r="C28" s="44" t="s">
        <v>3</v>
      </c>
      <c r="D28" s="44" t="s">
        <v>4</v>
      </c>
      <c r="E28" s="37" t="s">
        <v>5</v>
      </c>
      <c r="F28" s="44" t="s">
        <v>6</v>
      </c>
      <c r="G28" s="44" t="s">
        <v>7</v>
      </c>
      <c r="H28" s="44" t="s">
        <v>8</v>
      </c>
      <c r="I28" s="45" t="s">
        <v>9</v>
      </c>
      <c r="J28" s="102"/>
      <c r="K28" s="102"/>
    </row>
    <row r="29" spans="1:11" x14ac:dyDescent="0.35">
      <c r="A29" s="35" t="s">
        <v>10</v>
      </c>
      <c r="B29" s="103" t="s">
        <v>11</v>
      </c>
      <c r="C29" s="104">
        <v>128810.15</v>
      </c>
      <c r="D29" s="104">
        <v>5821222.3399999999</v>
      </c>
      <c r="E29" s="104">
        <f>C29*D29</f>
        <v>749832522798.75098</v>
      </c>
      <c r="F29" s="131">
        <f>96941000+30717000</f>
        <v>127658000</v>
      </c>
      <c r="G29" s="131">
        <f>93791980+30717000</f>
        <v>124508980</v>
      </c>
      <c r="H29" s="131">
        <f>($E29+$E30)/F29</f>
        <v>7991.9826630430598</v>
      </c>
      <c r="I29" s="132">
        <f>($E29+$E30)/G29</f>
        <v>8194.1119652474135</v>
      </c>
      <c r="J29" s="102"/>
      <c r="K29" s="102"/>
    </row>
    <row r="30" spans="1:11" x14ac:dyDescent="0.35">
      <c r="A30" s="35"/>
      <c r="B30" s="103" t="s">
        <v>12</v>
      </c>
      <c r="C30" s="104">
        <v>46622.068965517239</v>
      </c>
      <c r="D30" s="104">
        <v>5800000</v>
      </c>
      <c r="E30" s="104">
        <f>C30*D30</f>
        <v>270408000000</v>
      </c>
      <c r="F30" s="131"/>
      <c r="G30" s="131"/>
      <c r="H30" s="131"/>
      <c r="I30" s="132"/>
      <c r="J30" s="102"/>
      <c r="K30" s="102"/>
    </row>
    <row r="31" spans="1:11" x14ac:dyDescent="0.35">
      <c r="A31" s="35" t="s">
        <v>13</v>
      </c>
      <c r="B31" s="103" t="s">
        <v>11</v>
      </c>
      <c r="C31" s="106">
        <v>0</v>
      </c>
      <c r="D31" s="106">
        <v>0</v>
      </c>
      <c r="E31" s="106">
        <f>C31*D31</f>
        <v>0</v>
      </c>
      <c r="F31" s="124">
        <v>0</v>
      </c>
      <c r="G31" s="124">
        <v>0</v>
      </c>
      <c r="H31" s="124">
        <f>IF(F31,(E31+E32)/F31,0)</f>
        <v>0</v>
      </c>
      <c r="I31" s="126">
        <f>IF(G31,($E31+$E32)/G31,0)</f>
        <v>0</v>
      </c>
      <c r="J31" s="102"/>
      <c r="K31" s="102"/>
    </row>
    <row r="32" spans="1:11" x14ac:dyDescent="0.35">
      <c r="A32" s="43"/>
      <c r="B32" s="113" t="s">
        <v>12</v>
      </c>
      <c r="C32" s="117">
        <v>0</v>
      </c>
      <c r="D32" s="117">
        <v>0</v>
      </c>
      <c r="E32" s="106">
        <f>C32*D32</f>
        <v>0</v>
      </c>
      <c r="F32" s="125"/>
      <c r="G32" s="125"/>
      <c r="H32" s="125"/>
      <c r="I32" s="127"/>
      <c r="J32" s="102"/>
      <c r="K32" s="102"/>
    </row>
    <row r="33" spans="1:11" x14ac:dyDescent="0.35">
      <c r="A33" s="35" t="s">
        <v>14</v>
      </c>
      <c r="B33" s="36"/>
      <c r="C33" s="58">
        <f>SUM(C29:C32)</f>
        <v>175432.21896551724</v>
      </c>
      <c r="D33" s="36"/>
      <c r="E33" s="58">
        <f>SUM(E29:E32)</f>
        <v>1020240522798.751</v>
      </c>
      <c r="F33" s="58">
        <f>SUM(F29:F32)</f>
        <v>127658000</v>
      </c>
      <c r="G33" s="58">
        <f>SUM(G29:G32)</f>
        <v>124508980</v>
      </c>
      <c r="H33" s="58">
        <f>$E33/F33</f>
        <v>7991.9826630430598</v>
      </c>
      <c r="I33" s="59">
        <f>$E33/G33</f>
        <v>8194.1119652474135</v>
      </c>
      <c r="J33" s="102"/>
      <c r="K33" s="102"/>
    </row>
    <row r="34" spans="1:11" x14ac:dyDescent="0.35">
      <c r="A34" s="107"/>
      <c r="B34" s="102"/>
      <c r="C34" s="102"/>
      <c r="D34" s="102"/>
      <c r="E34" s="102"/>
      <c r="F34" s="102"/>
      <c r="G34" s="102"/>
      <c r="H34" s="102"/>
      <c r="I34" s="108"/>
      <c r="J34" s="102"/>
      <c r="K34" s="102"/>
    </row>
    <row r="35" spans="1:11" x14ac:dyDescent="0.35">
      <c r="A35" s="35" t="s">
        <v>1</v>
      </c>
      <c r="B35" s="37" t="s">
        <v>2</v>
      </c>
      <c r="C35" s="37" t="s">
        <v>3</v>
      </c>
      <c r="D35" s="37" t="s">
        <v>4</v>
      </c>
      <c r="E35" s="37" t="s">
        <v>5</v>
      </c>
      <c r="F35" s="37" t="s">
        <v>6</v>
      </c>
      <c r="G35" s="37" t="s">
        <v>7</v>
      </c>
      <c r="H35" s="37" t="s">
        <v>8</v>
      </c>
      <c r="I35" s="39" t="s">
        <v>9</v>
      </c>
      <c r="J35" s="102"/>
      <c r="K35" s="102"/>
    </row>
    <row r="36" spans="1:11" x14ac:dyDescent="0.35">
      <c r="A36" s="31" t="s">
        <v>15</v>
      </c>
      <c r="B36" s="118" t="s">
        <v>16</v>
      </c>
      <c r="C36" s="118">
        <v>0</v>
      </c>
      <c r="D36" s="118">
        <v>0</v>
      </c>
      <c r="E36" s="119">
        <f>C36*D36</f>
        <v>0</v>
      </c>
      <c r="F36" s="118">
        <v>0</v>
      </c>
      <c r="G36" s="118">
        <v>0</v>
      </c>
      <c r="H36" s="119">
        <f>IF(F36,$E36/F36,0)</f>
        <v>0</v>
      </c>
      <c r="I36" s="120">
        <f>IF(G36,$E36/G36,0)</f>
        <v>0</v>
      </c>
      <c r="J36" s="102"/>
      <c r="K36" s="102"/>
    </row>
    <row r="37" spans="1:11" x14ac:dyDescent="0.35">
      <c r="A37" s="35" t="s">
        <v>17</v>
      </c>
      <c r="B37" s="103" t="s">
        <v>16</v>
      </c>
      <c r="C37" s="104">
        <v>94265.43</v>
      </c>
      <c r="D37" s="104">
        <v>6281044.5599999996</v>
      </c>
      <c r="E37" s="104">
        <f>C37*D37</f>
        <v>592085366297.56067</v>
      </c>
      <c r="F37" s="104">
        <v>53948000</v>
      </c>
      <c r="G37" s="104">
        <v>53338645</v>
      </c>
      <c r="H37" s="104">
        <f>$E37/F37</f>
        <v>10975.112447126134</v>
      </c>
      <c r="I37" s="111">
        <f>$E37/G37</f>
        <v>11100.495078147573</v>
      </c>
      <c r="J37" s="102"/>
      <c r="K37" s="102"/>
    </row>
    <row r="38" spans="1:11" x14ac:dyDescent="0.35">
      <c r="A38" s="46" t="s">
        <v>18</v>
      </c>
      <c r="B38" s="40"/>
      <c r="C38" s="56">
        <f>SUM(C36:C37)</f>
        <v>94265.43</v>
      </c>
      <c r="D38" s="40"/>
      <c r="E38" s="56">
        <f t="shared" ref="E38:G38" si="2">SUM(E36:E37)</f>
        <v>592085366297.56067</v>
      </c>
      <c r="F38" s="56">
        <f t="shared" si="2"/>
        <v>53948000</v>
      </c>
      <c r="G38" s="56">
        <f t="shared" si="2"/>
        <v>53338645</v>
      </c>
      <c r="H38" s="56">
        <f>$E38/F38</f>
        <v>10975.112447126134</v>
      </c>
      <c r="I38" s="57">
        <f>$E38/G38</f>
        <v>11100.495078147573</v>
      </c>
      <c r="J38" s="102"/>
      <c r="K38" s="102"/>
    </row>
  </sheetData>
  <mergeCells count="27">
    <mergeCell ref="F16:F17"/>
    <mergeCell ref="G16:G17"/>
    <mergeCell ref="H16:H17"/>
    <mergeCell ref="I16:I17"/>
    <mergeCell ref="F3:F4"/>
    <mergeCell ref="G3:G4"/>
    <mergeCell ref="F5:F6"/>
    <mergeCell ref="G5:G6"/>
    <mergeCell ref="H3:H4"/>
    <mergeCell ref="A1:I1"/>
    <mergeCell ref="A14:I14"/>
    <mergeCell ref="I3:I4"/>
    <mergeCell ref="H5:H6"/>
    <mergeCell ref="I5:I6"/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D28" sqref="D28"/>
    </sheetView>
  </sheetViews>
  <sheetFormatPr defaultColWidth="9.1796875" defaultRowHeight="14.5" x14ac:dyDescent="0.35"/>
  <cols>
    <col min="1" max="1" width="22.4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21</v>
      </c>
      <c r="B3" s="3" t="s">
        <v>11</v>
      </c>
      <c r="C3" s="5">
        <v>0</v>
      </c>
      <c r="D3" s="5">
        <v>0</v>
      </c>
      <c r="E3" s="5">
        <f>C3*D3</f>
        <v>0</v>
      </c>
      <c r="F3" s="133">
        <v>106872000</v>
      </c>
      <c r="G3" s="133">
        <v>98289335</v>
      </c>
      <c r="H3" s="133">
        <f>($E3+$E4)/F3</f>
        <v>9474.8684396287154</v>
      </c>
      <c r="I3" s="134">
        <f>($E3+$E4)/G3</f>
        <v>10302.217833501469</v>
      </c>
    </row>
    <row r="4" spans="1:9" x14ac:dyDescent="0.35">
      <c r="A4" s="8"/>
      <c r="B4" s="3" t="s">
        <v>16</v>
      </c>
      <c r="C4" s="4">
        <v>161815</v>
      </c>
      <c r="D4" s="4">
        <v>6257752</v>
      </c>
      <c r="E4" s="4">
        <f t="shared" ref="E4:E6" si="0">C4*D4</f>
        <v>1012598139880</v>
      </c>
      <c r="F4" s="133"/>
      <c r="G4" s="133"/>
      <c r="H4" s="133"/>
      <c r="I4" s="134"/>
    </row>
    <row r="5" spans="1:9" x14ac:dyDescent="0.35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35">
        <v>0</v>
      </c>
      <c r="G5" s="135">
        <v>0</v>
      </c>
      <c r="H5" s="135">
        <f>IF(F5,(E5+E6)/F5,0)</f>
        <v>0</v>
      </c>
      <c r="I5" s="136">
        <f>IF(G5,($E5+$E6)/G5,0)</f>
        <v>0</v>
      </c>
    </row>
    <row r="6" spans="1:9" x14ac:dyDescent="0.3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35"/>
      <c r="G6" s="135"/>
      <c r="H6" s="135"/>
      <c r="I6" s="136"/>
    </row>
    <row r="7" spans="1:9" x14ac:dyDescent="0.35">
      <c r="A7" s="11" t="s">
        <v>23</v>
      </c>
      <c r="B7" s="13"/>
      <c r="C7" s="50">
        <f>SUM(C3:C6)</f>
        <v>161815</v>
      </c>
      <c r="D7" s="13"/>
      <c r="E7" s="50">
        <f>SUM(E3:E6)</f>
        <v>1012598139880</v>
      </c>
      <c r="F7" s="50">
        <f>SUM(F3:F6)</f>
        <v>106872000</v>
      </c>
      <c r="G7" s="50">
        <f>SUM(G3:G6)</f>
        <v>98289335</v>
      </c>
      <c r="H7" s="50">
        <f>$E7/F7</f>
        <v>9474.8684396287154</v>
      </c>
      <c r="I7" s="60">
        <f>$E7/G7</f>
        <v>10302.217833501469</v>
      </c>
    </row>
    <row r="9" spans="1:9" ht="14.5" customHeight="1" x14ac:dyDescent="0.35">
      <c r="A9" s="128" t="s">
        <v>19</v>
      </c>
      <c r="B9" s="129"/>
      <c r="C9" s="129"/>
      <c r="D9" s="129"/>
      <c r="E9" s="129"/>
      <c r="F9" s="129"/>
      <c r="G9" s="129"/>
      <c r="H9" s="129"/>
      <c r="I9" s="130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21</v>
      </c>
      <c r="B11" s="3" t="s">
        <v>11</v>
      </c>
      <c r="C11" s="4">
        <v>30.21</v>
      </c>
      <c r="D11" s="4">
        <v>5499085</v>
      </c>
      <c r="E11" s="4">
        <f>C11*D11</f>
        <v>166127357.84999999</v>
      </c>
      <c r="F11" s="133">
        <v>102783000</v>
      </c>
      <c r="G11" s="133">
        <v>94778875</v>
      </c>
      <c r="H11" s="133">
        <f>IF(F11,($E11+$E12)/F11,0)</f>
        <v>9355.1508780814911</v>
      </c>
      <c r="I11" s="134">
        <f>IF(G11,($E11+$E12)/G11,0)</f>
        <v>10145.198206898425</v>
      </c>
    </row>
    <row r="12" spans="1:9" x14ac:dyDescent="0.35">
      <c r="A12" s="8"/>
      <c r="B12" s="3" t="s">
        <v>16</v>
      </c>
      <c r="C12" s="4">
        <v>153718</v>
      </c>
      <c r="D12" s="4">
        <v>6254208</v>
      </c>
      <c r="E12" s="4">
        <f t="shared" ref="E12:E14" si="1">C12*D12</f>
        <v>961384345344</v>
      </c>
      <c r="F12" s="133"/>
      <c r="G12" s="133"/>
      <c r="H12" s="133"/>
      <c r="I12" s="134"/>
    </row>
    <row r="13" spans="1:9" ht="14.5" customHeight="1" x14ac:dyDescent="0.35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35">
        <v>0</v>
      </c>
      <c r="G13" s="135">
        <v>0</v>
      </c>
      <c r="H13" s="135">
        <f>IF(F13,($E13+$E14)/F13,0)</f>
        <v>0</v>
      </c>
      <c r="I13" s="136">
        <f>IF(G13,($E13+$E14)/G13,0)</f>
        <v>0</v>
      </c>
    </row>
    <row r="14" spans="1:9" ht="14.5" customHeight="1" x14ac:dyDescent="0.3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35"/>
      <c r="G14" s="135"/>
      <c r="H14" s="135"/>
      <c r="I14" s="136"/>
    </row>
    <row r="15" spans="1:9" x14ac:dyDescent="0.35">
      <c r="A15" s="11" t="s">
        <v>23</v>
      </c>
      <c r="B15" s="13"/>
      <c r="C15" s="50">
        <f>SUM(C11:C14)</f>
        <v>153748.21</v>
      </c>
      <c r="D15" s="13"/>
      <c r="E15" s="50">
        <f>SUM(E11:E14)</f>
        <v>961550472701.84998</v>
      </c>
      <c r="F15" s="50">
        <f>SUM(F11:F14)</f>
        <v>102783000</v>
      </c>
      <c r="G15" s="50">
        <f>SUM(G11:G14)</f>
        <v>94778875</v>
      </c>
      <c r="H15" s="50">
        <f>$E15/F15</f>
        <v>9355.1508780814911</v>
      </c>
      <c r="I15" s="60">
        <f>$E15/G15</f>
        <v>10145.198206898425</v>
      </c>
    </row>
    <row r="17" spans="1:9" ht="14.5" customHeight="1" x14ac:dyDescent="0.35">
      <c r="A17" s="128" t="s">
        <v>20</v>
      </c>
      <c r="B17" s="129"/>
      <c r="C17" s="129"/>
      <c r="D17" s="129"/>
      <c r="E17" s="129"/>
      <c r="F17" s="129"/>
      <c r="G17" s="129"/>
      <c r="H17" s="129"/>
      <c r="I17" s="130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ht="14.5" customHeight="1" x14ac:dyDescent="0.35">
      <c r="A19" s="8" t="s">
        <v>21</v>
      </c>
      <c r="B19" s="3" t="s">
        <v>11</v>
      </c>
      <c r="C19" s="4">
        <v>462.41</v>
      </c>
      <c r="D19" s="4">
        <v>5471127</v>
      </c>
      <c r="E19" s="4">
        <f>C19*D19</f>
        <v>2529903836.0700002</v>
      </c>
      <c r="F19" s="133">
        <v>97513000</v>
      </c>
      <c r="G19" s="133">
        <v>89004487</v>
      </c>
      <c r="H19" s="133">
        <f>IF(F19,($E19+$E20)/F19,0)</f>
        <v>9393.9500030156996</v>
      </c>
      <c r="I19" s="134">
        <f>IF(G19,($E19+$E20)/G19,0)</f>
        <v>10291.978275702773</v>
      </c>
    </row>
    <row r="20" spans="1:9" ht="14.5" customHeight="1" x14ac:dyDescent="0.35">
      <c r="A20" s="8"/>
      <c r="B20" s="3" t="s">
        <v>16</v>
      </c>
      <c r="C20" s="4">
        <v>146498</v>
      </c>
      <c r="D20" s="4">
        <v>6235596</v>
      </c>
      <c r="E20" s="4">
        <f t="shared" ref="E20:E22" si="2">C20*D20</f>
        <v>913502342808</v>
      </c>
      <c r="F20" s="133"/>
      <c r="G20" s="133"/>
      <c r="H20" s="133"/>
      <c r="I20" s="134"/>
    </row>
    <row r="21" spans="1:9" x14ac:dyDescent="0.35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35">
        <v>0</v>
      </c>
      <c r="G21" s="135">
        <v>0</v>
      </c>
      <c r="H21" s="135">
        <f>IF(F21,($E21+$E22)/F21,0)</f>
        <v>0</v>
      </c>
      <c r="I21" s="136">
        <f>IF(G21,($E21+$E22)/G21,0)</f>
        <v>0</v>
      </c>
    </row>
    <row r="22" spans="1:9" ht="14.5" customHeight="1" x14ac:dyDescent="0.35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35"/>
      <c r="G22" s="135"/>
      <c r="H22" s="135"/>
      <c r="I22" s="136"/>
    </row>
    <row r="23" spans="1:9" x14ac:dyDescent="0.35">
      <c r="A23" s="11" t="s">
        <v>23</v>
      </c>
      <c r="B23" s="13"/>
      <c r="C23" s="50">
        <f>SUM(C19:C22)</f>
        <v>146960.41</v>
      </c>
      <c r="D23" s="13"/>
      <c r="E23" s="50">
        <f>SUM(E19:E22)</f>
        <v>916032246644.06995</v>
      </c>
      <c r="F23" s="50">
        <f>SUM(F19:F22)</f>
        <v>97513000</v>
      </c>
      <c r="G23" s="50">
        <f>SUM(G19:G22)</f>
        <v>89004487</v>
      </c>
      <c r="H23" s="50">
        <f>$E23/F23</f>
        <v>9393.9500030156996</v>
      </c>
      <c r="I23" s="60">
        <f>$E23/G23</f>
        <v>10291.978275702773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D22" sqref="D22"/>
    </sheetView>
  </sheetViews>
  <sheetFormatPr defaultColWidth="9.1796875" defaultRowHeight="14.5" x14ac:dyDescent="0.35"/>
  <cols>
    <col min="1" max="1" width="22.179687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24</v>
      </c>
      <c r="B3" s="3" t="s">
        <v>12</v>
      </c>
      <c r="C3" s="4">
        <v>246608.62</v>
      </c>
      <c r="D3" s="4">
        <v>6510328</v>
      </c>
      <c r="E3" s="4">
        <f>C3*D3</f>
        <v>1605503003827.3599</v>
      </c>
      <c r="F3" s="133">
        <v>141480000</v>
      </c>
      <c r="G3" s="133">
        <v>132902500</v>
      </c>
      <c r="H3" s="133">
        <f>IF(F3,($E3+$E4)/F3,0)</f>
        <v>11657.802117380053</v>
      </c>
      <c r="I3" s="134">
        <f>IF(G3,($E3+$E4)/G3,0)</f>
        <v>12410.194266977145</v>
      </c>
    </row>
    <row r="4" spans="1:9" x14ac:dyDescent="0.35">
      <c r="A4" s="8"/>
      <c r="B4" s="3" t="s">
        <v>16</v>
      </c>
      <c r="C4" s="4">
        <v>7878.73</v>
      </c>
      <c r="D4" s="4">
        <v>5564709</v>
      </c>
      <c r="E4" s="4">
        <f t="shared" ref="E4:E6" si="0">C4*D4</f>
        <v>43842839739.57</v>
      </c>
      <c r="F4" s="133"/>
      <c r="G4" s="133"/>
      <c r="H4" s="133"/>
      <c r="I4" s="134"/>
    </row>
    <row r="5" spans="1:9" x14ac:dyDescent="0.35">
      <c r="A5" s="8" t="s">
        <v>25</v>
      </c>
      <c r="B5" s="3" t="s">
        <v>12</v>
      </c>
      <c r="C5" s="4">
        <v>117820</v>
      </c>
      <c r="D5" s="4">
        <v>6510328</v>
      </c>
      <c r="E5" s="4">
        <f t="shared" si="0"/>
        <v>767046844960</v>
      </c>
      <c r="F5" s="133">
        <v>192220000</v>
      </c>
      <c r="G5" s="133">
        <v>179113500</v>
      </c>
      <c r="H5" s="133">
        <f>IF(F5,($E5+$E6)/F5,0)</f>
        <v>9681.1288629378832</v>
      </c>
      <c r="I5" s="134">
        <f>IF(G5,($E5+$E6)/G5,0)</f>
        <v>10389.538421358076</v>
      </c>
    </row>
    <row r="6" spans="1:9" x14ac:dyDescent="0.35">
      <c r="A6" s="8"/>
      <c r="B6" s="3" t="s">
        <v>16</v>
      </c>
      <c r="C6" s="4">
        <v>196570.88</v>
      </c>
      <c r="D6" s="4">
        <v>5564709</v>
      </c>
      <c r="E6" s="4">
        <f t="shared" si="0"/>
        <v>1093859745073.92</v>
      </c>
      <c r="F6" s="133"/>
      <c r="G6" s="133"/>
      <c r="H6" s="133"/>
      <c r="I6" s="134"/>
    </row>
    <row r="7" spans="1:9" x14ac:dyDescent="0.35">
      <c r="A7" s="11" t="s">
        <v>26</v>
      </c>
      <c r="B7" s="13"/>
      <c r="C7" s="50">
        <f>SUM(C3:C6)</f>
        <v>568878.23</v>
      </c>
      <c r="D7" s="13"/>
      <c r="E7" s="50">
        <f>SUM(E3:E6)</f>
        <v>3510252433600.8496</v>
      </c>
      <c r="F7" s="50">
        <f>SUM(F3:F6)</f>
        <v>333700000</v>
      </c>
      <c r="G7" s="50">
        <f>SUM(G3:G6)</f>
        <v>312016000</v>
      </c>
      <c r="H7" s="50">
        <f>$E7/F7</f>
        <v>10519.186195986964</v>
      </c>
      <c r="I7" s="60">
        <f>$E7/G7</f>
        <v>11250.232147072104</v>
      </c>
    </row>
    <row r="9" spans="1:9" ht="14.5" customHeight="1" x14ac:dyDescent="0.35">
      <c r="A9" s="128" t="s">
        <v>19</v>
      </c>
      <c r="B9" s="129"/>
      <c r="C9" s="129"/>
      <c r="D9" s="129"/>
      <c r="E9" s="129"/>
      <c r="F9" s="129"/>
      <c r="G9" s="129"/>
      <c r="H9" s="129"/>
      <c r="I9" s="130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24</v>
      </c>
      <c r="B11" s="3" t="s">
        <v>12</v>
      </c>
      <c r="C11" s="4">
        <v>217693.11</v>
      </c>
      <c r="D11" s="4">
        <v>6300000</v>
      </c>
      <c r="E11" s="4">
        <f>C11*D11</f>
        <v>1371466593000</v>
      </c>
      <c r="F11" s="133">
        <v>124140000</v>
      </c>
      <c r="G11" s="133">
        <v>115862975</v>
      </c>
      <c r="H11" s="133">
        <f>IF(F11,($E11+$E12)/F11,0)</f>
        <v>11951.992376390528</v>
      </c>
      <c r="I11" s="134">
        <f>IF(G11,($E11+$E12)/G11,0)</f>
        <v>12805.819405251075</v>
      </c>
    </row>
    <row r="12" spans="1:9" x14ac:dyDescent="0.35">
      <c r="A12" s="8"/>
      <c r="B12" s="3" t="s">
        <v>16</v>
      </c>
      <c r="C12" s="4">
        <v>18144.96</v>
      </c>
      <c r="D12" s="4">
        <v>6186497</v>
      </c>
      <c r="E12" s="4">
        <f t="shared" ref="E12:E14" si="1">C12*D12</f>
        <v>112253740605.12</v>
      </c>
      <c r="F12" s="133"/>
      <c r="G12" s="133"/>
      <c r="H12" s="133"/>
      <c r="I12" s="134"/>
    </row>
    <row r="13" spans="1:9" x14ac:dyDescent="0.35">
      <c r="A13" s="8" t="s">
        <v>25</v>
      </c>
      <c r="B13" s="3" t="s">
        <v>12</v>
      </c>
      <c r="C13" s="4">
        <v>90459.9</v>
      </c>
      <c r="D13" s="4">
        <v>6300000</v>
      </c>
      <c r="E13" s="4">
        <f t="shared" si="1"/>
        <v>569897370000</v>
      </c>
      <c r="F13" s="133">
        <v>175800000</v>
      </c>
      <c r="G13" s="133">
        <v>164123530</v>
      </c>
      <c r="H13" s="133">
        <f>IF(F13,($E13+$E14)/F13,0)</f>
        <v>10332.71502404909</v>
      </c>
      <c r="I13" s="134">
        <f>IF(G13,($E13+$E14)/G13,0)</f>
        <v>11067.829830541848</v>
      </c>
    </row>
    <row r="14" spans="1:9" x14ac:dyDescent="0.35">
      <c r="A14" s="8"/>
      <c r="B14" s="3" t="s">
        <v>16</v>
      </c>
      <c r="C14" s="4">
        <v>201502.39</v>
      </c>
      <c r="D14" s="4">
        <v>6186497</v>
      </c>
      <c r="E14" s="4">
        <f t="shared" si="1"/>
        <v>1246593931227.8301</v>
      </c>
      <c r="F14" s="133"/>
      <c r="G14" s="133"/>
      <c r="H14" s="133"/>
      <c r="I14" s="134"/>
    </row>
    <row r="15" spans="1:9" x14ac:dyDescent="0.35">
      <c r="A15" s="11" t="s">
        <v>26</v>
      </c>
      <c r="B15" s="13"/>
      <c r="C15" s="50">
        <f>SUM(C11:C14)</f>
        <v>527800.36</v>
      </c>
      <c r="D15" s="13"/>
      <c r="E15" s="50">
        <f>SUM(E11:E14)</f>
        <v>3300211634832.9502</v>
      </c>
      <c r="F15" s="50">
        <f>SUM(F11:F14)</f>
        <v>299940000</v>
      </c>
      <c r="G15" s="50">
        <f>SUM(G11:G14)</f>
        <v>279986505</v>
      </c>
      <c r="H15" s="50">
        <f>$E15/F15</f>
        <v>11002.906030649297</v>
      </c>
      <c r="I15" s="60">
        <f>$E15/G15</f>
        <v>11787.038217548914</v>
      </c>
    </row>
    <row r="17" spans="1:9" ht="14.5" customHeight="1" x14ac:dyDescent="0.35">
      <c r="A17" s="128" t="s">
        <v>20</v>
      </c>
      <c r="B17" s="129"/>
      <c r="C17" s="129"/>
      <c r="D17" s="129"/>
      <c r="E17" s="129"/>
      <c r="F17" s="129"/>
      <c r="G17" s="129"/>
      <c r="H17" s="129"/>
      <c r="I17" s="130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24</v>
      </c>
      <c r="B19" s="3" t="s">
        <v>12</v>
      </c>
      <c r="C19" s="5">
        <v>0</v>
      </c>
      <c r="D19" s="5">
        <v>0</v>
      </c>
      <c r="E19" s="5">
        <f>C19*D19</f>
        <v>0</v>
      </c>
      <c r="F19" s="135">
        <v>0</v>
      </c>
      <c r="G19" s="135">
        <v>0</v>
      </c>
      <c r="H19" s="135">
        <f>IF(F19,($E19+$E20)/F19,0)</f>
        <v>0</v>
      </c>
      <c r="I19" s="136">
        <f>IF(G19,($E19+$E20)/G19,0)</f>
        <v>0</v>
      </c>
    </row>
    <row r="20" spans="1:9" x14ac:dyDescent="0.35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35"/>
      <c r="G20" s="135"/>
      <c r="H20" s="135"/>
      <c r="I20" s="136"/>
    </row>
    <row r="21" spans="1:9" x14ac:dyDescent="0.35">
      <c r="A21" s="8" t="s">
        <v>25</v>
      </c>
      <c r="B21" s="3" t="s">
        <v>12</v>
      </c>
      <c r="C21" s="4">
        <v>268334.44</v>
      </c>
      <c r="D21" s="4">
        <v>6300000</v>
      </c>
      <c r="E21" s="4">
        <f t="shared" si="2"/>
        <v>1690506972000</v>
      </c>
      <c r="F21" s="133">
        <v>201950000</v>
      </c>
      <c r="G21" s="133">
        <v>187131500</v>
      </c>
      <c r="H21" s="133">
        <f>IF(F21,($E21+$E22)/F21,0)</f>
        <v>10930.668633652291</v>
      </c>
      <c r="I21" s="134">
        <f>IF(G21,($E21+$E22)/G21,0)</f>
        <v>11796.2423780394</v>
      </c>
    </row>
    <row r="22" spans="1:9" x14ac:dyDescent="0.35">
      <c r="A22" s="8"/>
      <c r="B22" s="3" t="s">
        <v>16</v>
      </c>
      <c r="C22" s="4">
        <v>82720.92</v>
      </c>
      <c r="D22" s="4">
        <v>6249224</v>
      </c>
      <c r="E22" s="4">
        <f t="shared" si="2"/>
        <v>516941558566.08002</v>
      </c>
      <c r="F22" s="133"/>
      <c r="G22" s="133"/>
      <c r="H22" s="133"/>
      <c r="I22" s="134"/>
    </row>
    <row r="23" spans="1:9" x14ac:dyDescent="0.35">
      <c r="A23" s="11" t="s">
        <v>26</v>
      </c>
      <c r="B23" s="13"/>
      <c r="C23" s="50">
        <f>SUM(C19:C22)</f>
        <v>351055.35999999999</v>
      </c>
      <c r="D23" s="13"/>
      <c r="E23" s="50">
        <f>SUM(E19:E22)</f>
        <v>2207448530566.0801</v>
      </c>
      <c r="F23" s="50">
        <f>SUM(F19:F22)</f>
        <v>201950000</v>
      </c>
      <c r="G23" s="50">
        <f>SUM(G19:G22)</f>
        <v>187131500</v>
      </c>
      <c r="H23" s="50">
        <f>$E23/F23</f>
        <v>10930.668633652291</v>
      </c>
      <c r="I23" s="60">
        <f>$E23/G23</f>
        <v>11796.2423780394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C23" sqref="C23:I23"/>
    </sheetView>
  </sheetViews>
  <sheetFormatPr defaultColWidth="9.1796875" defaultRowHeight="14.5" x14ac:dyDescent="0.35"/>
  <cols>
    <col min="1" max="1" width="20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27</v>
      </c>
      <c r="B3" s="3" t="s">
        <v>11</v>
      </c>
      <c r="C3" s="4">
        <v>2446.31</v>
      </c>
      <c r="D3" s="4">
        <v>5788061</v>
      </c>
      <c r="E3" s="4">
        <f>C3*D3</f>
        <v>14159391504.91</v>
      </c>
      <c r="F3" s="133">
        <v>67290000</v>
      </c>
      <c r="G3" s="133">
        <v>56001599</v>
      </c>
      <c r="H3" s="133">
        <f>IF(F3,($E3+$E4)/F3,0)</f>
        <v>12114.908275503194</v>
      </c>
      <c r="I3" s="134">
        <f>IF(G3,($E3+$E4)/G3,0)</f>
        <v>14556.944666144444</v>
      </c>
    </row>
    <row r="4" spans="1:9" x14ac:dyDescent="0.35">
      <c r="A4" s="8"/>
      <c r="B4" s="3" t="s">
        <v>16</v>
      </c>
      <c r="C4" s="4">
        <v>128445.58</v>
      </c>
      <c r="D4" s="4">
        <v>6236515</v>
      </c>
      <c r="E4" s="4">
        <f t="shared" ref="E4:E6" si="0">C4*D4</f>
        <v>801052786353.69995</v>
      </c>
      <c r="F4" s="133"/>
      <c r="G4" s="133"/>
      <c r="H4" s="133"/>
      <c r="I4" s="134"/>
    </row>
    <row r="5" spans="1:9" x14ac:dyDescent="0.35">
      <c r="A5" s="8" t="s">
        <v>28</v>
      </c>
      <c r="B5" s="3" t="s">
        <v>11</v>
      </c>
      <c r="C5" s="5">
        <v>0</v>
      </c>
      <c r="D5" s="5">
        <v>0</v>
      </c>
      <c r="E5" s="5">
        <f t="shared" si="0"/>
        <v>0</v>
      </c>
      <c r="F5" s="135">
        <v>0</v>
      </c>
      <c r="G5" s="135">
        <v>0</v>
      </c>
      <c r="H5" s="135">
        <f>IF(F5,(E5+E6)/F5,0)</f>
        <v>0</v>
      </c>
      <c r="I5" s="136">
        <f>IF(G5,($E5+$E6)/G5,0)</f>
        <v>0</v>
      </c>
    </row>
    <row r="6" spans="1:9" x14ac:dyDescent="0.3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35"/>
      <c r="G6" s="135"/>
      <c r="H6" s="135"/>
      <c r="I6" s="136"/>
    </row>
    <row r="7" spans="1:9" x14ac:dyDescent="0.35">
      <c r="A7" s="11" t="s">
        <v>29</v>
      </c>
      <c r="B7" s="13"/>
      <c r="C7" s="50">
        <f>SUM(C3:C6)</f>
        <v>130891.89</v>
      </c>
      <c r="D7" s="13"/>
      <c r="E7" s="50">
        <f>SUM(E3:E6)</f>
        <v>815212177858.60999</v>
      </c>
      <c r="F7" s="50">
        <f>SUM(F3:F6)</f>
        <v>67290000</v>
      </c>
      <c r="G7" s="50">
        <f>SUM(G3:G6)</f>
        <v>56001599</v>
      </c>
      <c r="H7" s="50">
        <f>$E7/F7</f>
        <v>12114.908275503194</v>
      </c>
      <c r="I7" s="60">
        <f>$E7/G7</f>
        <v>14556.944666144444</v>
      </c>
    </row>
    <row r="9" spans="1:9" ht="14.5" customHeight="1" x14ac:dyDescent="0.35">
      <c r="A9" s="128" t="s">
        <v>19</v>
      </c>
      <c r="B9" s="129"/>
      <c r="C9" s="129"/>
      <c r="D9" s="129"/>
      <c r="E9" s="129"/>
      <c r="F9" s="129"/>
      <c r="G9" s="129"/>
      <c r="H9" s="129"/>
      <c r="I9" s="130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27</v>
      </c>
      <c r="B11" s="3" t="s">
        <v>11</v>
      </c>
      <c r="C11" s="4">
        <v>474.73</v>
      </c>
      <c r="D11" s="4">
        <v>5786214</v>
      </c>
      <c r="E11" s="4">
        <f>C11*D11</f>
        <v>2746889372.2200003</v>
      </c>
      <c r="F11" s="133">
        <v>77835000</v>
      </c>
      <c r="G11" s="133">
        <v>68440290</v>
      </c>
      <c r="H11" s="133">
        <f>IF(F11,($E11+$E12)/F11,0)</f>
        <v>11139.991773858932</v>
      </c>
      <c r="I11" s="134">
        <f>IF(G11,($E11+$E12)/G11,0)</f>
        <v>12669.164021927872</v>
      </c>
    </row>
    <row r="12" spans="1:9" x14ac:dyDescent="0.35">
      <c r="A12" s="8"/>
      <c r="B12" s="3" t="s">
        <v>16</v>
      </c>
      <c r="C12" s="4">
        <v>138619.10999999999</v>
      </c>
      <c r="D12" s="4">
        <v>6235319</v>
      </c>
      <c r="E12" s="4">
        <f t="shared" ref="E12:E14" si="1">C12*D12</f>
        <v>864334370346.08997</v>
      </c>
      <c r="F12" s="133"/>
      <c r="G12" s="133"/>
      <c r="H12" s="133"/>
      <c r="I12" s="134"/>
    </row>
    <row r="13" spans="1:9" ht="14.5" customHeight="1" x14ac:dyDescent="0.35">
      <c r="A13" s="8" t="s">
        <v>28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33">
        <v>185000</v>
      </c>
      <c r="G13" s="133">
        <v>173880</v>
      </c>
      <c r="H13" s="133">
        <f>IF(F13,($E13+$E14)/F13,0)</f>
        <v>83091.860994000002</v>
      </c>
      <c r="I13" s="134">
        <f>IF(G13,($E13+$E14)/G13,0)</f>
        <v>88405.764227570733</v>
      </c>
    </row>
    <row r="14" spans="1:9" ht="14.5" customHeight="1" x14ac:dyDescent="0.35">
      <c r="A14" s="8"/>
      <c r="B14" s="3" t="s">
        <v>16</v>
      </c>
      <c r="C14" s="4">
        <v>2465.31</v>
      </c>
      <c r="D14" s="4">
        <v>6235319</v>
      </c>
      <c r="E14" s="4">
        <f t="shared" si="1"/>
        <v>15371994283.889999</v>
      </c>
      <c r="F14" s="133"/>
      <c r="G14" s="133"/>
      <c r="H14" s="133"/>
      <c r="I14" s="134"/>
    </row>
    <row r="15" spans="1:9" x14ac:dyDescent="0.35">
      <c r="A15" s="11" t="s">
        <v>29</v>
      </c>
      <c r="B15" s="13"/>
      <c r="C15" s="50">
        <f>SUM(C11:C14)</f>
        <v>141559.15</v>
      </c>
      <c r="D15" s="13"/>
      <c r="E15" s="50">
        <f>SUM(E11:E14)</f>
        <v>882453254002.19995</v>
      </c>
      <c r="F15" s="50">
        <f>SUM(F11:F14)</f>
        <v>78020000</v>
      </c>
      <c r="G15" s="50">
        <f>SUM(G11:G14)</f>
        <v>68614170</v>
      </c>
      <c r="H15" s="50">
        <f>$E15/F15</f>
        <v>11310.603101796974</v>
      </c>
      <c r="I15" s="60">
        <f>$E15/G15</f>
        <v>12861.093473872816</v>
      </c>
    </row>
    <row r="17" spans="1:9" ht="14.5" customHeight="1" x14ac:dyDescent="0.35">
      <c r="A17" s="128" t="s">
        <v>20</v>
      </c>
      <c r="B17" s="129"/>
      <c r="C17" s="129"/>
      <c r="D17" s="129"/>
      <c r="E17" s="129"/>
      <c r="F17" s="129"/>
      <c r="G17" s="129"/>
      <c r="H17" s="129"/>
      <c r="I17" s="130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35">
        <v>0</v>
      </c>
      <c r="G19" s="135">
        <v>0</v>
      </c>
      <c r="H19" s="135">
        <f>IF(F19,($E19+$E20)/F19,0)</f>
        <v>0</v>
      </c>
      <c r="I19" s="136">
        <f>IF(G19,($E19+$E20)/G19,0)</f>
        <v>0</v>
      </c>
    </row>
    <row r="20" spans="1:9" x14ac:dyDescent="0.35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35"/>
      <c r="G20" s="135"/>
      <c r="H20" s="135"/>
      <c r="I20" s="136"/>
    </row>
    <row r="21" spans="1:9" ht="14.5" customHeight="1" x14ac:dyDescent="0.35">
      <c r="A21" s="8" t="s">
        <v>28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35">
        <v>0</v>
      </c>
      <c r="G21" s="135">
        <v>0</v>
      </c>
      <c r="H21" s="135">
        <f>IF(F21,($E21+$E22)/F21,0)</f>
        <v>0</v>
      </c>
      <c r="I21" s="136">
        <f>IF(G21,($E21+$E22)/G21,0)</f>
        <v>0</v>
      </c>
    </row>
    <row r="22" spans="1:9" ht="14.5" customHeight="1" x14ac:dyDescent="0.35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35"/>
      <c r="G22" s="135"/>
      <c r="H22" s="135"/>
      <c r="I22" s="136"/>
    </row>
    <row r="23" spans="1:9" x14ac:dyDescent="0.35">
      <c r="A23" s="11" t="s">
        <v>29</v>
      </c>
      <c r="B23" s="13"/>
      <c r="C23" s="51">
        <f>SUM(C19:C22)</f>
        <v>0</v>
      </c>
      <c r="D23" s="61"/>
      <c r="E23" s="51">
        <f>SUM(E19:E22)</f>
        <v>0</v>
      </c>
      <c r="F23" s="51">
        <f>SUM(F19:F22)</f>
        <v>0</v>
      </c>
      <c r="G23" s="51">
        <f>SUM(G19:G22)</f>
        <v>0</v>
      </c>
      <c r="H23" s="51">
        <f>IF(F23,$E23/F23,0)</f>
        <v>0</v>
      </c>
      <c r="I23" s="62">
        <f>IF(G23,$E23/G23,0)</f>
        <v>0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workbookViewId="0">
      <selection activeCell="G41" sqref="G41"/>
    </sheetView>
  </sheetViews>
  <sheetFormatPr defaultColWidth="9.1796875" defaultRowHeight="14.5" x14ac:dyDescent="0.35"/>
  <cols>
    <col min="1" max="1" width="15.72656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30</v>
      </c>
      <c r="B3" s="3" t="s">
        <v>11</v>
      </c>
      <c r="C3" s="3">
        <v>0</v>
      </c>
      <c r="D3" s="3">
        <v>0</v>
      </c>
      <c r="E3" s="5">
        <f>C3*D3</f>
        <v>0</v>
      </c>
      <c r="F3" s="3">
        <v>0</v>
      </c>
      <c r="G3" s="3">
        <v>0</v>
      </c>
      <c r="H3" s="5">
        <f t="shared" ref="H3" si="0">IF(F3,($E3)/F3,0)</f>
        <v>0</v>
      </c>
      <c r="I3" s="14">
        <f t="shared" ref="I3" si="1">IF(G3,($E3)/G3,0)</f>
        <v>0</v>
      </c>
    </row>
    <row r="4" spans="1:9" x14ac:dyDescent="0.35">
      <c r="A4" s="8" t="s">
        <v>31</v>
      </c>
      <c r="B4" s="3" t="s">
        <v>11</v>
      </c>
      <c r="C4" s="4">
        <v>28969.33</v>
      </c>
      <c r="D4" s="4">
        <v>5788061</v>
      </c>
      <c r="E4" s="4">
        <f>C4*D4</f>
        <v>167676249169.13</v>
      </c>
      <c r="F4" s="4">
        <v>11457000</v>
      </c>
      <c r="G4" s="4">
        <v>11411172</v>
      </c>
      <c r="H4" s="4">
        <f t="shared" ref="H4:H10" si="2">IF(F4,($E4)/F4,0)</f>
        <v>14635.266576689361</v>
      </c>
      <c r="I4" s="10">
        <f t="shared" ref="I4:I10" si="3">IF(G4,($E4)/G4,0)</f>
        <v>14694.042747680081</v>
      </c>
    </row>
    <row r="5" spans="1:9" x14ac:dyDescent="0.35">
      <c r="A5" s="8" t="s">
        <v>32</v>
      </c>
      <c r="B5" s="3" t="s">
        <v>11</v>
      </c>
      <c r="C5" s="4">
        <v>18293.55</v>
      </c>
      <c r="D5" s="4">
        <v>5788061</v>
      </c>
      <c r="E5" s="4">
        <f t="shared" ref="E5:E12" si="4">C5*D5</f>
        <v>105884183306.55</v>
      </c>
      <c r="F5" s="4">
        <v>7096000</v>
      </c>
      <c r="G5" s="4">
        <v>7067616</v>
      </c>
      <c r="H5" s="4">
        <f t="shared" si="2"/>
        <v>14921.671830122605</v>
      </c>
      <c r="I5" s="10">
        <f t="shared" si="3"/>
        <v>14981.598223014664</v>
      </c>
    </row>
    <row r="6" spans="1:9" x14ac:dyDescent="0.35">
      <c r="A6" s="8" t="s">
        <v>33</v>
      </c>
      <c r="B6" s="3" t="s">
        <v>11</v>
      </c>
      <c r="C6" s="5">
        <v>0</v>
      </c>
      <c r="D6" s="5">
        <v>0</v>
      </c>
      <c r="E6" s="5">
        <f t="shared" si="4"/>
        <v>0</v>
      </c>
      <c r="F6" s="5">
        <v>0</v>
      </c>
      <c r="G6" s="5">
        <v>0</v>
      </c>
      <c r="H6" s="5">
        <f t="shared" si="2"/>
        <v>0</v>
      </c>
      <c r="I6" s="14">
        <f t="shared" si="3"/>
        <v>0</v>
      </c>
    </row>
    <row r="7" spans="1:9" x14ac:dyDescent="0.35">
      <c r="A7" s="8" t="s">
        <v>34</v>
      </c>
      <c r="B7" s="3" t="s">
        <v>11</v>
      </c>
      <c r="C7" s="4">
        <v>20877.64</v>
      </c>
      <c r="D7" s="4">
        <v>5788061</v>
      </c>
      <c r="E7" s="4">
        <f t="shared" si="4"/>
        <v>120841053856.03999</v>
      </c>
      <c r="F7" s="4">
        <v>7790000</v>
      </c>
      <c r="G7" s="4">
        <v>7758840</v>
      </c>
      <c r="H7" s="4">
        <f t="shared" si="2"/>
        <v>15512.330405139923</v>
      </c>
      <c r="I7" s="10">
        <f t="shared" si="3"/>
        <v>15574.628920823216</v>
      </c>
    </row>
    <row r="8" spans="1:9" x14ac:dyDescent="0.35">
      <c r="A8" s="8" t="s">
        <v>35</v>
      </c>
      <c r="B8" s="3" t="s">
        <v>11</v>
      </c>
      <c r="C8" s="15">
        <v>0</v>
      </c>
      <c r="D8" s="5">
        <v>0</v>
      </c>
      <c r="E8" s="5">
        <f t="shared" si="4"/>
        <v>0</v>
      </c>
      <c r="F8" s="15">
        <v>0</v>
      </c>
      <c r="G8" s="15">
        <v>0</v>
      </c>
      <c r="H8" s="5">
        <f t="shared" ref="H8" si="5">IF(F8,($E8)/F8,0)</f>
        <v>0</v>
      </c>
      <c r="I8" s="14">
        <f t="shared" ref="I8" si="6">IF(G8,($E8)/G8,0)</f>
        <v>0</v>
      </c>
    </row>
    <row r="9" spans="1:9" x14ac:dyDescent="0.35">
      <c r="A9" s="8" t="s">
        <v>36</v>
      </c>
      <c r="B9" s="3" t="s">
        <v>11</v>
      </c>
      <c r="C9" s="5">
        <v>0</v>
      </c>
      <c r="D9" s="5">
        <v>0</v>
      </c>
      <c r="E9" s="5">
        <f t="shared" si="4"/>
        <v>0</v>
      </c>
      <c r="F9" s="5">
        <v>0</v>
      </c>
      <c r="G9" s="5">
        <v>0</v>
      </c>
      <c r="H9" s="5">
        <f t="shared" si="2"/>
        <v>0</v>
      </c>
      <c r="I9" s="14">
        <f t="shared" si="3"/>
        <v>0</v>
      </c>
    </row>
    <row r="10" spans="1:9" x14ac:dyDescent="0.35">
      <c r="A10" s="8" t="s">
        <v>37</v>
      </c>
      <c r="B10" s="3" t="s">
        <v>11</v>
      </c>
      <c r="C10" s="4">
        <v>1485.59</v>
      </c>
      <c r="D10" s="4">
        <v>5788061</v>
      </c>
      <c r="E10" s="4">
        <f t="shared" si="4"/>
        <v>8598685540.9899998</v>
      </c>
      <c r="F10" s="4">
        <v>679000</v>
      </c>
      <c r="G10" s="4">
        <v>676284</v>
      </c>
      <c r="H10" s="4">
        <f t="shared" si="2"/>
        <v>12663.74895580265</v>
      </c>
      <c r="I10" s="10">
        <f t="shared" si="3"/>
        <v>12714.607385344027</v>
      </c>
    </row>
    <row r="11" spans="1:9" x14ac:dyDescent="0.35">
      <c r="A11" s="8" t="s">
        <v>38</v>
      </c>
      <c r="B11" s="3" t="s">
        <v>11</v>
      </c>
      <c r="C11" s="5">
        <v>0</v>
      </c>
      <c r="D11" s="5">
        <v>0</v>
      </c>
      <c r="E11" s="5">
        <f t="shared" si="4"/>
        <v>0</v>
      </c>
      <c r="F11" s="5">
        <v>0</v>
      </c>
      <c r="G11" s="5">
        <v>0</v>
      </c>
      <c r="H11" s="5">
        <f>IF(F11,($E11)/F11,0)</f>
        <v>0</v>
      </c>
      <c r="I11" s="14">
        <f>IF(G11,($E11)/G11,0)</f>
        <v>0</v>
      </c>
    </row>
    <row r="12" spans="1:9" x14ac:dyDescent="0.35">
      <c r="A12" s="8" t="s">
        <v>39</v>
      </c>
      <c r="B12" s="3" t="s">
        <v>11</v>
      </c>
      <c r="C12" s="4">
        <v>1445.29</v>
      </c>
      <c r="D12" s="4">
        <v>5788061</v>
      </c>
      <c r="E12" s="4">
        <f t="shared" si="4"/>
        <v>8365426682.6899996</v>
      </c>
      <c r="F12" s="4">
        <v>674000</v>
      </c>
      <c r="G12" s="4">
        <v>671304</v>
      </c>
      <c r="H12" s="4">
        <f>IF(F12,($E12)/F12,0)</f>
        <v>12411.612288857566</v>
      </c>
      <c r="I12" s="10">
        <f>IF(G12,($E12)/G12,0)</f>
        <v>12461.458121342937</v>
      </c>
    </row>
    <row r="13" spans="1:9" x14ac:dyDescent="0.35">
      <c r="A13" s="11" t="s">
        <v>40</v>
      </c>
      <c r="B13" s="13"/>
      <c r="C13" s="50">
        <f>SUM(C3:C12)</f>
        <v>71071.399999999994</v>
      </c>
      <c r="D13" s="13"/>
      <c r="E13" s="50">
        <f>SUM(E3:E12)</f>
        <v>411365598555.39996</v>
      </c>
      <c r="F13" s="50">
        <f>SUM(F3:F12)</f>
        <v>27696000</v>
      </c>
      <c r="G13" s="50">
        <f>SUM(G3:G12)</f>
        <v>27585216</v>
      </c>
      <c r="H13" s="50">
        <f>$E13/F13</f>
        <v>14852.888451595896</v>
      </c>
      <c r="I13" s="60">
        <f>$E13/G13</f>
        <v>14912.538606019976</v>
      </c>
    </row>
    <row r="15" spans="1:9" ht="14.5" customHeight="1" x14ac:dyDescent="0.35">
      <c r="A15" s="128" t="s">
        <v>19</v>
      </c>
      <c r="B15" s="129"/>
      <c r="C15" s="129"/>
      <c r="D15" s="129"/>
      <c r="E15" s="129"/>
      <c r="F15" s="129"/>
      <c r="G15" s="129"/>
      <c r="H15" s="129"/>
      <c r="I15" s="130"/>
    </row>
    <row r="16" spans="1:9" x14ac:dyDescent="0.3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x14ac:dyDescent="0.35">
      <c r="A17" s="8" t="s">
        <v>30</v>
      </c>
      <c r="B17" s="3" t="s">
        <v>11</v>
      </c>
      <c r="C17" s="3">
        <v>0</v>
      </c>
      <c r="D17" s="3">
        <v>0</v>
      </c>
      <c r="E17" s="5">
        <f>C17*D17</f>
        <v>0</v>
      </c>
      <c r="F17" s="3">
        <v>0</v>
      </c>
      <c r="G17" s="3">
        <v>0</v>
      </c>
      <c r="H17" s="5">
        <f t="shared" ref="H17" si="7">IF(F17,($E17)/F17,0)</f>
        <v>0</v>
      </c>
      <c r="I17" s="14">
        <f t="shared" ref="I17" si="8">IF(G17,($E17)/G17,0)</f>
        <v>0</v>
      </c>
    </row>
    <row r="18" spans="1:9" x14ac:dyDescent="0.35">
      <c r="A18" s="8" t="s">
        <v>31</v>
      </c>
      <c r="B18" s="3" t="s">
        <v>11</v>
      </c>
      <c r="C18" s="4">
        <v>12238.1</v>
      </c>
      <c r="D18" s="4">
        <v>5786214</v>
      </c>
      <c r="E18" s="4">
        <f>C18*D18</f>
        <v>70812265553.400009</v>
      </c>
      <c r="F18" s="4">
        <v>4642000</v>
      </c>
      <c r="G18" s="4">
        <v>4623432</v>
      </c>
      <c r="H18" s="4">
        <f t="shared" ref="H18:H26" si="9">IF(F18,($E18)/F18,0)</f>
        <v>15254.688830978028</v>
      </c>
      <c r="I18" s="10">
        <f t="shared" ref="I18:I26" si="10">IF(G18,($E18)/G18,0)</f>
        <v>15315.952641544205</v>
      </c>
    </row>
    <row r="19" spans="1:9" x14ac:dyDescent="0.35">
      <c r="A19" s="8" t="s">
        <v>32</v>
      </c>
      <c r="B19" s="3" t="s">
        <v>11</v>
      </c>
      <c r="C19" s="4">
        <v>21639.87</v>
      </c>
      <c r="D19" s="4">
        <v>5786214</v>
      </c>
      <c r="E19" s="4">
        <f t="shared" ref="E19:E26" si="11">C19*D19</f>
        <v>125212918752.17999</v>
      </c>
      <c r="F19" s="4">
        <v>8048000</v>
      </c>
      <c r="G19" s="4">
        <v>8015808</v>
      </c>
      <c r="H19" s="4">
        <f t="shared" si="9"/>
        <v>15558.265252507454</v>
      </c>
      <c r="I19" s="10">
        <f t="shared" si="10"/>
        <v>15620.748245489413</v>
      </c>
    </row>
    <row r="20" spans="1:9" x14ac:dyDescent="0.35">
      <c r="A20" s="8" t="s">
        <v>33</v>
      </c>
      <c r="B20" s="3" t="s">
        <v>11</v>
      </c>
      <c r="C20" s="5">
        <v>0</v>
      </c>
      <c r="D20" s="5">
        <v>0</v>
      </c>
      <c r="E20" s="5">
        <f t="shared" si="11"/>
        <v>0</v>
      </c>
      <c r="F20" s="5">
        <v>0</v>
      </c>
      <c r="G20" s="5">
        <v>0</v>
      </c>
      <c r="H20" s="5">
        <f t="shared" si="9"/>
        <v>0</v>
      </c>
      <c r="I20" s="14">
        <f t="shared" si="10"/>
        <v>0</v>
      </c>
    </row>
    <row r="21" spans="1:9" x14ac:dyDescent="0.35">
      <c r="A21" s="8" t="s">
        <v>34</v>
      </c>
      <c r="B21" s="3" t="s">
        <v>11</v>
      </c>
      <c r="C21" s="4">
        <v>18764.21</v>
      </c>
      <c r="D21" s="4">
        <v>5786214</v>
      </c>
      <c r="E21" s="4">
        <f t="shared" si="11"/>
        <v>108573734600.94</v>
      </c>
      <c r="F21" s="4">
        <v>7185000</v>
      </c>
      <c r="G21" s="4">
        <v>7156260</v>
      </c>
      <c r="H21" s="4">
        <f t="shared" si="9"/>
        <v>15111.166959073069</v>
      </c>
      <c r="I21" s="10">
        <f t="shared" si="10"/>
        <v>15171.854376579387</v>
      </c>
    </row>
    <row r="22" spans="1:9" x14ac:dyDescent="0.35">
      <c r="A22" s="8" t="s">
        <v>35</v>
      </c>
      <c r="B22" s="3" t="s">
        <v>11</v>
      </c>
      <c r="C22" s="15">
        <v>0</v>
      </c>
      <c r="D22" s="5">
        <v>0</v>
      </c>
      <c r="E22" s="5">
        <f t="shared" ref="E22" si="12">C22*D22</f>
        <v>0</v>
      </c>
      <c r="F22" s="16">
        <v>0</v>
      </c>
      <c r="G22" s="16">
        <v>0</v>
      </c>
      <c r="H22" s="99">
        <f t="shared" ref="H22" si="13">IF(F22,($E22)/F22,0)</f>
        <v>0</v>
      </c>
      <c r="I22" s="100">
        <f t="shared" ref="I22" si="14">IF(G22,($E22)/G22,0)</f>
        <v>0</v>
      </c>
    </row>
    <row r="23" spans="1:9" x14ac:dyDescent="0.35">
      <c r="A23" s="8" t="s">
        <v>36</v>
      </c>
      <c r="B23" s="3" t="s">
        <v>11</v>
      </c>
      <c r="C23" s="15">
        <v>0</v>
      </c>
      <c r="D23" s="5">
        <v>0</v>
      </c>
      <c r="E23" s="5">
        <f t="shared" si="11"/>
        <v>0</v>
      </c>
      <c r="F23" s="16">
        <v>0</v>
      </c>
      <c r="G23" s="16">
        <v>0</v>
      </c>
      <c r="H23" s="99">
        <f t="shared" si="9"/>
        <v>0</v>
      </c>
      <c r="I23" s="100">
        <f t="shared" si="10"/>
        <v>0</v>
      </c>
    </row>
    <row r="24" spans="1:9" x14ac:dyDescent="0.35">
      <c r="A24" s="8" t="s">
        <v>37</v>
      </c>
      <c r="B24" s="3" t="s">
        <v>11</v>
      </c>
      <c r="C24" s="15">
        <v>0</v>
      </c>
      <c r="D24" s="5">
        <v>0</v>
      </c>
      <c r="E24" s="5">
        <f t="shared" si="11"/>
        <v>0</v>
      </c>
      <c r="F24" s="16">
        <v>0</v>
      </c>
      <c r="G24" s="16">
        <v>0</v>
      </c>
      <c r="H24" s="99">
        <f t="shared" si="9"/>
        <v>0</v>
      </c>
      <c r="I24" s="100">
        <f t="shared" si="10"/>
        <v>0</v>
      </c>
    </row>
    <row r="25" spans="1:9" x14ac:dyDescent="0.35">
      <c r="A25" s="8" t="s">
        <v>38</v>
      </c>
      <c r="B25" s="3" t="s">
        <v>11</v>
      </c>
      <c r="C25" s="15">
        <v>0</v>
      </c>
      <c r="D25" s="15">
        <v>0</v>
      </c>
      <c r="E25" s="5">
        <f t="shared" si="11"/>
        <v>0</v>
      </c>
      <c r="F25" s="16">
        <v>0</v>
      </c>
      <c r="G25" s="16">
        <v>0</v>
      </c>
      <c r="H25" s="99">
        <f t="shared" si="9"/>
        <v>0</v>
      </c>
      <c r="I25" s="100">
        <f t="shared" si="10"/>
        <v>0</v>
      </c>
    </row>
    <row r="26" spans="1:9" x14ac:dyDescent="0.35">
      <c r="A26" s="8" t="s">
        <v>39</v>
      </c>
      <c r="B26" s="3" t="s">
        <v>11</v>
      </c>
      <c r="C26" s="15">
        <v>0</v>
      </c>
      <c r="D26" s="5">
        <v>0</v>
      </c>
      <c r="E26" s="5">
        <f t="shared" si="11"/>
        <v>0</v>
      </c>
      <c r="F26" s="16">
        <v>0</v>
      </c>
      <c r="G26" s="16">
        <v>0</v>
      </c>
      <c r="H26" s="99">
        <f t="shared" si="9"/>
        <v>0</v>
      </c>
      <c r="I26" s="100">
        <f t="shared" si="10"/>
        <v>0</v>
      </c>
    </row>
    <row r="27" spans="1:9" x14ac:dyDescent="0.35">
      <c r="A27" s="11" t="s">
        <v>40</v>
      </c>
      <c r="B27" s="13"/>
      <c r="C27" s="50">
        <f>SUM(C17:C26)</f>
        <v>52642.18</v>
      </c>
      <c r="D27" s="13"/>
      <c r="E27" s="50">
        <f>SUM(E17:E26)</f>
        <v>304598918906.52002</v>
      </c>
      <c r="F27" s="50">
        <f>SUM(F17:F26)</f>
        <v>19875000</v>
      </c>
      <c r="G27" s="50">
        <f>SUM(G17:G26)</f>
        <v>19795500</v>
      </c>
      <c r="H27" s="50">
        <f>$E27/F27</f>
        <v>15325.731768881511</v>
      </c>
      <c r="I27" s="60">
        <f>$E27/G27</f>
        <v>15387.280892451316</v>
      </c>
    </row>
    <row r="29" spans="1:9" ht="14.5" customHeight="1" x14ac:dyDescent="0.35">
      <c r="A29" s="128" t="s">
        <v>20</v>
      </c>
      <c r="B29" s="129"/>
      <c r="C29" s="129"/>
      <c r="D29" s="129"/>
      <c r="E29" s="129"/>
      <c r="F29" s="129"/>
      <c r="G29" s="129"/>
      <c r="H29" s="129"/>
      <c r="I29" s="130"/>
    </row>
    <row r="30" spans="1:9" x14ac:dyDescent="0.3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x14ac:dyDescent="0.35">
      <c r="A31" s="8" t="s">
        <v>30</v>
      </c>
      <c r="B31" s="3" t="s">
        <v>11</v>
      </c>
      <c r="C31" s="3">
        <v>0</v>
      </c>
      <c r="D31" s="3">
        <v>0</v>
      </c>
      <c r="E31" s="5">
        <f>C31*D31</f>
        <v>0</v>
      </c>
      <c r="F31" s="3">
        <v>0</v>
      </c>
      <c r="G31" s="3">
        <v>0</v>
      </c>
      <c r="H31" s="5">
        <f t="shared" ref="H31" si="15">IF(F31,($E31)/F31,0)</f>
        <v>0</v>
      </c>
      <c r="I31" s="14">
        <f t="shared" ref="I31" si="16">IF(G31,($E31)/G31,0)</f>
        <v>0</v>
      </c>
    </row>
    <row r="32" spans="1:9" x14ac:dyDescent="0.35">
      <c r="A32" s="8" t="s">
        <v>31</v>
      </c>
      <c r="B32" s="3" t="s">
        <v>11</v>
      </c>
      <c r="C32" s="4">
        <v>8771.5499999999993</v>
      </c>
      <c r="D32" s="4">
        <v>5782968</v>
      </c>
      <c r="E32" s="4">
        <f>C32*D32</f>
        <v>50725592960.399994</v>
      </c>
      <c r="F32" s="4">
        <v>3235000</v>
      </c>
      <c r="G32" s="4">
        <v>3222060</v>
      </c>
      <c r="H32" s="4">
        <f t="shared" ref="H32:H40" si="17">IF(F32,($E32)/F32,0)</f>
        <v>15680.245119134464</v>
      </c>
      <c r="I32" s="10">
        <f t="shared" ref="I32:I40" si="18">IF(G32,($E32)/G32,0)</f>
        <v>15743.21799109886</v>
      </c>
    </row>
    <row r="33" spans="1:9" x14ac:dyDescent="0.35">
      <c r="A33" s="8" t="s">
        <v>32</v>
      </c>
      <c r="B33" s="3" t="s">
        <v>11</v>
      </c>
      <c r="C33" s="4">
        <v>36823.57</v>
      </c>
      <c r="D33" s="4">
        <v>5782968</v>
      </c>
      <c r="E33" s="4">
        <f t="shared" ref="E33:E39" si="19">C33*D33</f>
        <v>212949526955.76001</v>
      </c>
      <c r="F33" s="4">
        <v>14315000</v>
      </c>
      <c r="G33" s="4">
        <v>14257740</v>
      </c>
      <c r="H33" s="4">
        <f t="shared" si="17"/>
        <v>14875.971146053791</v>
      </c>
      <c r="I33" s="10">
        <f t="shared" si="18"/>
        <v>14935.714002062039</v>
      </c>
    </row>
    <row r="34" spans="1:9" x14ac:dyDescent="0.35">
      <c r="A34" s="8" t="s">
        <v>33</v>
      </c>
      <c r="B34" s="3" t="s">
        <v>11</v>
      </c>
      <c r="C34" s="5">
        <v>0</v>
      </c>
      <c r="D34" s="5">
        <v>0</v>
      </c>
      <c r="E34" s="5">
        <f t="shared" si="19"/>
        <v>0</v>
      </c>
      <c r="F34" s="99">
        <v>0</v>
      </c>
      <c r="G34" s="99">
        <v>0</v>
      </c>
      <c r="H34" s="5">
        <f t="shared" si="17"/>
        <v>0</v>
      </c>
      <c r="I34" s="14">
        <f t="shared" si="18"/>
        <v>0</v>
      </c>
    </row>
    <row r="35" spans="1:9" x14ac:dyDescent="0.35">
      <c r="A35" s="8" t="s">
        <v>34</v>
      </c>
      <c r="B35" s="3" t="s">
        <v>11</v>
      </c>
      <c r="C35" s="4">
        <v>31031.61</v>
      </c>
      <c r="D35" s="4">
        <v>5782968</v>
      </c>
      <c r="E35" s="4">
        <f t="shared" si="19"/>
        <v>179454807618.48001</v>
      </c>
      <c r="F35" s="63">
        <v>11610000</v>
      </c>
      <c r="G35" s="63">
        <v>11563560</v>
      </c>
      <c r="H35" s="4">
        <f t="shared" si="17"/>
        <v>15456.917107534884</v>
      </c>
      <c r="I35" s="10">
        <f t="shared" si="18"/>
        <v>15518.993079854303</v>
      </c>
    </row>
    <row r="36" spans="1:9" x14ac:dyDescent="0.35">
      <c r="A36" s="8" t="s">
        <v>35</v>
      </c>
      <c r="B36" s="3" t="s">
        <v>11</v>
      </c>
      <c r="C36" s="15">
        <v>0</v>
      </c>
      <c r="D36" s="5">
        <v>0</v>
      </c>
      <c r="E36" s="5">
        <f t="shared" ref="E36" si="20">C36*D36</f>
        <v>0</v>
      </c>
      <c r="F36" s="16">
        <v>0</v>
      </c>
      <c r="G36" s="16">
        <v>0</v>
      </c>
      <c r="H36" s="5">
        <f t="shared" ref="H36" si="21">IF(F36,($E36)/F36,0)</f>
        <v>0</v>
      </c>
      <c r="I36" s="14">
        <f t="shared" ref="I36" si="22">IF(G36,($E36)/G36,0)</f>
        <v>0</v>
      </c>
    </row>
    <row r="37" spans="1:9" x14ac:dyDescent="0.35">
      <c r="A37" s="8" t="s">
        <v>36</v>
      </c>
      <c r="B37" s="3" t="s">
        <v>11</v>
      </c>
      <c r="C37" s="15">
        <v>0</v>
      </c>
      <c r="D37" s="5">
        <v>0</v>
      </c>
      <c r="E37" s="5">
        <f t="shared" si="19"/>
        <v>0</v>
      </c>
      <c r="F37" s="16">
        <v>0</v>
      </c>
      <c r="G37" s="16">
        <v>0</v>
      </c>
      <c r="H37" s="5">
        <f t="shared" si="17"/>
        <v>0</v>
      </c>
      <c r="I37" s="14">
        <f t="shared" si="18"/>
        <v>0</v>
      </c>
    </row>
    <row r="38" spans="1:9" x14ac:dyDescent="0.35">
      <c r="A38" s="8" t="s">
        <v>37</v>
      </c>
      <c r="B38" s="3" t="s">
        <v>11</v>
      </c>
      <c r="C38" s="15">
        <v>0</v>
      </c>
      <c r="D38" s="5">
        <v>0</v>
      </c>
      <c r="E38" s="5">
        <f t="shared" si="19"/>
        <v>0</v>
      </c>
      <c r="F38" s="16">
        <v>0</v>
      </c>
      <c r="G38" s="16">
        <v>0</v>
      </c>
      <c r="H38" s="5">
        <f t="shared" si="17"/>
        <v>0</v>
      </c>
      <c r="I38" s="14">
        <f t="shared" si="18"/>
        <v>0</v>
      </c>
    </row>
    <row r="39" spans="1:9" x14ac:dyDescent="0.35">
      <c r="A39" s="8" t="s">
        <v>38</v>
      </c>
      <c r="B39" s="3" t="s">
        <v>11</v>
      </c>
      <c r="C39" s="15">
        <v>0</v>
      </c>
      <c r="D39" s="5">
        <v>0</v>
      </c>
      <c r="E39" s="5">
        <f t="shared" si="19"/>
        <v>0</v>
      </c>
      <c r="F39" s="16">
        <v>0</v>
      </c>
      <c r="G39" s="16">
        <v>0</v>
      </c>
      <c r="H39" s="5">
        <f t="shared" si="17"/>
        <v>0</v>
      </c>
      <c r="I39" s="14">
        <f t="shared" si="18"/>
        <v>0</v>
      </c>
    </row>
    <row r="40" spans="1:9" x14ac:dyDescent="0.35">
      <c r="A40" s="8" t="s">
        <v>39</v>
      </c>
      <c r="B40" s="3" t="s">
        <v>11</v>
      </c>
      <c r="C40" s="15">
        <v>0</v>
      </c>
      <c r="D40" s="5">
        <v>0</v>
      </c>
      <c r="E40" s="5">
        <f>C40*D40</f>
        <v>0</v>
      </c>
      <c r="F40" s="16">
        <v>0</v>
      </c>
      <c r="G40" s="16">
        <v>0</v>
      </c>
      <c r="H40" s="5">
        <f t="shared" si="17"/>
        <v>0</v>
      </c>
      <c r="I40" s="14">
        <f t="shared" si="18"/>
        <v>0</v>
      </c>
    </row>
    <row r="41" spans="1:9" x14ac:dyDescent="0.35">
      <c r="A41" s="11" t="s">
        <v>40</v>
      </c>
      <c r="B41" s="13"/>
      <c r="C41" s="50">
        <f>SUM(C31:C40)</f>
        <v>76626.73</v>
      </c>
      <c r="D41" s="13"/>
      <c r="E41" s="50">
        <f>SUM(E31:E40)</f>
        <v>443129927534.64001</v>
      </c>
      <c r="F41" s="50">
        <f>SUM(F31:F40)</f>
        <v>29160000</v>
      </c>
      <c r="G41" s="50">
        <f>SUM(G31:G40)</f>
        <v>29043360</v>
      </c>
      <c r="H41" s="50">
        <f>$E41/F41</f>
        <v>15196.49957251852</v>
      </c>
      <c r="I41" s="60">
        <f>$E41/G41</f>
        <v>15257.529691283653</v>
      </c>
    </row>
  </sheetData>
  <mergeCells count="3">
    <mergeCell ref="A29:I29"/>
    <mergeCell ref="A15:I15"/>
    <mergeCell ref="A1:I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G4" sqref="G4"/>
    </sheetView>
  </sheetViews>
  <sheetFormatPr defaultColWidth="9.1796875" defaultRowHeight="14.5" x14ac:dyDescent="0.35"/>
  <cols>
    <col min="1" max="1" width="22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41</v>
      </c>
      <c r="B3" s="3" t="s">
        <v>11</v>
      </c>
      <c r="C3" s="4">
        <v>44546.81</v>
      </c>
      <c r="D3" s="4">
        <v>5841443</v>
      </c>
      <c r="E3" s="4">
        <f>C3*D3</f>
        <v>260217651446.82999</v>
      </c>
      <c r="F3" s="4">
        <v>20748000</v>
      </c>
      <c r="G3" s="4">
        <v>20517464</v>
      </c>
      <c r="H3" s="4">
        <f>IF(F3,($E3)/F3,0)</f>
        <v>12541.818558262483</v>
      </c>
      <c r="I3" s="10">
        <f>IF(G3,($E3)/G3,0)</f>
        <v>12682.739516288659</v>
      </c>
    </row>
    <row r="4" spans="1:9" x14ac:dyDescent="0.35">
      <c r="A4" s="8" t="s">
        <v>42</v>
      </c>
      <c r="B4" s="3" t="s">
        <v>11</v>
      </c>
      <c r="C4" s="4">
        <v>34324.75</v>
      </c>
      <c r="D4" s="4">
        <v>5841443</v>
      </c>
      <c r="E4" s="4">
        <f t="shared" ref="E4" si="0">C4*D4</f>
        <v>200506070614.25</v>
      </c>
      <c r="F4" s="4">
        <v>15987000</v>
      </c>
      <c r="G4" s="4">
        <v>15781686</v>
      </c>
      <c r="H4" s="4">
        <f>IF(F4,($E4)/F4,0)</f>
        <v>12541.819641849628</v>
      </c>
      <c r="I4" s="10">
        <f>IF(G4,($E4)/G4,0)</f>
        <v>12704.984157855504</v>
      </c>
    </row>
    <row r="5" spans="1:9" x14ac:dyDescent="0.35">
      <c r="A5" s="11" t="s">
        <v>43</v>
      </c>
      <c r="B5" s="13"/>
      <c r="C5" s="50">
        <f>SUM(C3:C4)</f>
        <v>78871.56</v>
      </c>
      <c r="D5" s="13"/>
      <c r="E5" s="50">
        <f>SUM(E3:E4)</f>
        <v>460723722061.07996</v>
      </c>
      <c r="F5" s="50">
        <f>SUM(F3:F4)</f>
        <v>36735000</v>
      </c>
      <c r="G5" s="50">
        <f>SUM(G3:G4)</f>
        <v>36299150</v>
      </c>
      <c r="H5" s="50">
        <f>$E5/F5</f>
        <v>12541.819029837483</v>
      </c>
      <c r="I5" s="60">
        <f>$E5/G5</f>
        <v>12692.4107606123</v>
      </c>
    </row>
    <row r="7" spans="1:9" ht="14.5" customHeight="1" x14ac:dyDescent="0.35">
      <c r="A7" s="128" t="s">
        <v>19</v>
      </c>
      <c r="B7" s="129"/>
      <c r="C7" s="129"/>
      <c r="D7" s="129"/>
      <c r="E7" s="129"/>
      <c r="F7" s="129"/>
      <c r="G7" s="129"/>
      <c r="H7" s="129"/>
      <c r="I7" s="130"/>
    </row>
    <row r="8" spans="1:9" x14ac:dyDescent="0.3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 x14ac:dyDescent="0.35">
      <c r="A9" s="8" t="s">
        <v>41</v>
      </c>
      <c r="B9" s="3" t="s">
        <v>11</v>
      </c>
      <c r="C9" s="4">
        <v>33042</v>
      </c>
      <c r="D9" s="4">
        <v>5844742</v>
      </c>
      <c r="E9" s="4">
        <f>C9*D9</f>
        <v>193121965164</v>
      </c>
      <c r="F9" s="101">
        <v>15226000</v>
      </c>
      <c r="G9" s="101">
        <v>15041211</v>
      </c>
      <c r="H9" s="4">
        <f>IF(F9,($E9)/F9,0)</f>
        <v>12683.696648101932</v>
      </c>
      <c r="I9" s="10">
        <f>IF(G9,($E9)/G9,0)</f>
        <v>12839.522373830139</v>
      </c>
    </row>
    <row r="10" spans="1:9" x14ac:dyDescent="0.35">
      <c r="A10" s="8" t="s">
        <v>42</v>
      </c>
      <c r="B10" s="3" t="s">
        <v>11</v>
      </c>
      <c r="C10" s="4">
        <v>31794.19</v>
      </c>
      <c r="D10" s="4">
        <v>5844742</v>
      </c>
      <c r="E10" s="4">
        <f t="shared" ref="E10" si="1">C10*D10</f>
        <v>185828837648.97998</v>
      </c>
      <c r="F10" s="101">
        <v>14651000</v>
      </c>
      <c r="G10" s="101">
        <v>14460519</v>
      </c>
      <c r="H10" s="4">
        <f>IF(F10,($E10)/F10,0)</f>
        <v>12683.696515526584</v>
      </c>
      <c r="I10" s="10">
        <f>IF(G10,($E10)/G10,0)</f>
        <v>12850.772344269246</v>
      </c>
    </row>
    <row r="11" spans="1:9" x14ac:dyDescent="0.35">
      <c r="A11" s="11" t="s">
        <v>43</v>
      </c>
      <c r="B11" s="13"/>
      <c r="C11" s="50">
        <f>SUM(C9:C10)</f>
        <v>64836.19</v>
      </c>
      <c r="D11" s="13"/>
      <c r="E11" s="50">
        <f>SUM(E9:E10)</f>
        <v>378950802812.97998</v>
      </c>
      <c r="F11" s="50">
        <f>SUM(F9:F10)</f>
        <v>29877000</v>
      </c>
      <c r="G11" s="50">
        <f>SUM(G9:G10)</f>
        <v>29501730</v>
      </c>
      <c r="H11" s="50">
        <f>$E11/F11</f>
        <v>12683.696583090001</v>
      </c>
      <c r="I11" s="60">
        <f>$E11/G11</f>
        <v>12845.036640664122</v>
      </c>
    </row>
    <row r="13" spans="1:9" ht="14.5" customHeight="1" x14ac:dyDescent="0.35">
      <c r="A13" s="128" t="s">
        <v>20</v>
      </c>
      <c r="B13" s="129"/>
      <c r="C13" s="129"/>
      <c r="D13" s="129"/>
      <c r="E13" s="129"/>
      <c r="F13" s="129"/>
      <c r="G13" s="129"/>
      <c r="H13" s="129"/>
      <c r="I13" s="130"/>
    </row>
    <row r="14" spans="1:9" x14ac:dyDescent="0.3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 x14ac:dyDescent="0.35">
      <c r="A15" s="8" t="s">
        <v>41</v>
      </c>
      <c r="B15" s="3" t="s">
        <v>11</v>
      </c>
      <c r="C15" s="4">
        <v>52635.1</v>
      </c>
      <c r="D15" s="4">
        <v>5837329</v>
      </c>
      <c r="E15" s="4">
        <f>C15*D15</f>
        <v>307248395647.89996</v>
      </c>
      <c r="F15" s="101">
        <v>24319000</v>
      </c>
      <c r="G15" s="101">
        <v>24056945</v>
      </c>
      <c r="H15" s="4">
        <f>IF(F15,($E15)/F15,0)</f>
        <v>12634.088393762078</v>
      </c>
      <c r="I15" s="10">
        <f>IF(G15,($E15)/G15,0)</f>
        <v>12771.712935615888</v>
      </c>
    </row>
    <row r="16" spans="1:9" x14ac:dyDescent="0.35">
      <c r="A16" s="8" t="s">
        <v>42</v>
      </c>
      <c r="B16" s="3" t="s">
        <v>11</v>
      </c>
      <c r="C16" s="4">
        <v>48150.54</v>
      </c>
      <c r="D16" s="4">
        <v>5837329</v>
      </c>
      <c r="E16" s="4">
        <f t="shared" ref="E16" si="2">C16*D16</f>
        <v>281070543507.66003</v>
      </c>
      <c r="F16" s="101">
        <v>22247000</v>
      </c>
      <c r="G16" s="101">
        <v>21992695</v>
      </c>
      <c r="H16" s="4">
        <f>IF(F16,($E16)/F16,0)</f>
        <v>12634.087450337574</v>
      </c>
      <c r="I16" s="10">
        <f>IF(G16,($E16)/G16,0)</f>
        <v>12780.177395615228</v>
      </c>
    </row>
    <row r="17" spans="1:9" x14ac:dyDescent="0.35">
      <c r="A17" s="11" t="s">
        <v>43</v>
      </c>
      <c r="B17" s="13"/>
      <c r="C17" s="50">
        <f>SUM(C15:C16)</f>
        <v>100785.64</v>
      </c>
      <c r="D17" s="13"/>
      <c r="E17" s="50">
        <f>SUM(E15:E16)</f>
        <v>588318939155.56006</v>
      </c>
      <c r="F17" s="50">
        <f>SUM(F15:F16)</f>
        <v>46566000</v>
      </c>
      <c r="G17" s="50">
        <f>SUM(G15:G16)</f>
        <v>46049640</v>
      </c>
      <c r="H17" s="50">
        <f>$E17/F17</f>
        <v>12634.087943039129</v>
      </c>
      <c r="I17" s="60">
        <f>$E17/G17</f>
        <v>12775.755449023272</v>
      </c>
    </row>
  </sheetData>
  <mergeCells count="3">
    <mergeCell ref="A13:I13"/>
    <mergeCell ref="A7:I7"/>
    <mergeCell ref="A1:I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G2" sqref="G2"/>
    </sheetView>
  </sheetViews>
  <sheetFormatPr defaultColWidth="9.1796875" defaultRowHeight="14.5" x14ac:dyDescent="0.35"/>
  <cols>
    <col min="1" max="1" width="20.453125" style="30" bestFit="1" customWidth="1"/>
    <col min="2" max="2" width="9.26953125" style="30" bestFit="1" customWidth="1"/>
    <col min="3" max="3" width="23" style="30" bestFit="1" customWidth="1"/>
    <col min="4" max="4" width="26.26953125" style="30" bestFit="1" customWidth="1"/>
    <col min="5" max="5" width="19.7265625" style="30" bestFit="1" customWidth="1"/>
    <col min="6" max="6" width="23" style="30" bestFit="1" customWidth="1"/>
    <col min="7" max="7" width="21.1796875" style="30" bestFit="1" customWidth="1"/>
    <col min="8" max="8" width="26" style="30" bestFit="1" customWidth="1"/>
    <col min="9" max="9" width="24" style="30" bestFit="1" customWidth="1"/>
    <col min="10" max="16384" width="9.1796875" style="30"/>
  </cols>
  <sheetData>
    <row r="1" spans="1:11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  <c r="J1" s="102"/>
      <c r="K1" s="102"/>
    </row>
    <row r="2" spans="1:11" x14ac:dyDescent="0.35">
      <c r="A2" s="35" t="s">
        <v>1</v>
      </c>
      <c r="B2" s="44" t="s">
        <v>2</v>
      </c>
      <c r="C2" s="44" t="s">
        <v>3</v>
      </c>
      <c r="D2" s="44" t="s">
        <v>4</v>
      </c>
      <c r="E2" s="37" t="s">
        <v>5</v>
      </c>
      <c r="F2" s="44" t="s">
        <v>6</v>
      </c>
      <c r="G2" s="44" t="s">
        <v>7</v>
      </c>
      <c r="H2" s="44" t="s">
        <v>8</v>
      </c>
      <c r="I2" s="45" t="s">
        <v>9</v>
      </c>
      <c r="J2" s="102"/>
      <c r="K2" s="102"/>
    </row>
    <row r="3" spans="1:11" x14ac:dyDescent="0.35">
      <c r="A3" s="35" t="s">
        <v>44</v>
      </c>
      <c r="B3" s="103" t="s">
        <v>11</v>
      </c>
      <c r="C3" s="104">
        <v>24960.99</v>
      </c>
      <c r="D3" s="104">
        <v>5488620</v>
      </c>
      <c r="E3" s="104">
        <f>C3*D3</f>
        <v>137001388933.8</v>
      </c>
      <c r="F3" s="104">
        <v>12984600</v>
      </c>
      <c r="G3" s="104">
        <v>12969018</v>
      </c>
      <c r="H3" s="104">
        <f t="shared" ref="H3:H5" si="0">IF(F3,($E3)/F3,0)</f>
        <v>10551.067336213669</v>
      </c>
      <c r="I3" s="111">
        <f t="shared" ref="I3:I5" si="1">IF(G3,($E3)/G3,0)</f>
        <v>10563.744219785955</v>
      </c>
      <c r="J3" s="102"/>
      <c r="K3" s="102"/>
    </row>
    <row r="4" spans="1:11" x14ac:dyDescent="0.35">
      <c r="A4" s="35" t="s">
        <v>45</v>
      </c>
      <c r="B4" s="103" t="s">
        <v>11</v>
      </c>
      <c r="C4" s="104">
        <v>28411.84</v>
      </c>
      <c r="D4" s="104">
        <v>5488620</v>
      </c>
      <c r="E4" s="104">
        <f>C4*D4</f>
        <v>155941793260.79999</v>
      </c>
      <c r="F4" s="104">
        <v>14886700</v>
      </c>
      <c r="G4" s="104">
        <v>14868836</v>
      </c>
      <c r="H4" s="104">
        <f t="shared" si="0"/>
        <v>10475.242549443463</v>
      </c>
      <c r="I4" s="111">
        <f t="shared" si="1"/>
        <v>10487.827914760777</v>
      </c>
      <c r="J4" s="102"/>
      <c r="K4" s="102"/>
    </row>
    <row r="5" spans="1:11" x14ac:dyDescent="0.35">
      <c r="A5" s="35" t="s">
        <v>46</v>
      </c>
      <c r="B5" s="103" t="s">
        <v>11</v>
      </c>
      <c r="C5" s="104">
        <v>12738.37</v>
      </c>
      <c r="D5" s="104">
        <v>5488620</v>
      </c>
      <c r="E5" s="104">
        <f>C5*D5</f>
        <v>69916072349.400009</v>
      </c>
      <c r="F5" s="104">
        <v>6538000</v>
      </c>
      <c r="G5" s="104">
        <v>6530154</v>
      </c>
      <c r="H5" s="104">
        <f t="shared" si="0"/>
        <v>10693.801215876416</v>
      </c>
      <c r="I5" s="111">
        <f t="shared" si="1"/>
        <v>10706.64985073859</v>
      </c>
      <c r="J5" s="102"/>
      <c r="K5" s="102"/>
    </row>
    <row r="6" spans="1:11" x14ac:dyDescent="0.35">
      <c r="A6" s="35" t="s">
        <v>47</v>
      </c>
      <c r="B6" s="103" t="s">
        <v>11</v>
      </c>
      <c r="C6" s="104">
        <v>13698.56</v>
      </c>
      <c r="D6" s="104">
        <v>5488620</v>
      </c>
      <c r="E6" s="104">
        <f t="shared" ref="E6" si="2">C6*D6</f>
        <v>75186190387.199997</v>
      </c>
      <c r="F6" s="104">
        <v>7596000</v>
      </c>
      <c r="G6" s="104">
        <v>7586885</v>
      </c>
      <c r="H6" s="104">
        <f>IF(F6,($E6)/F6,0)</f>
        <v>9898.1293295418636</v>
      </c>
      <c r="I6" s="111">
        <f>IF(G6,($E6)/G6,0)</f>
        <v>9910.0210939272183</v>
      </c>
      <c r="J6" s="102"/>
      <c r="K6" s="102"/>
    </row>
    <row r="7" spans="1:11" x14ac:dyDescent="0.35">
      <c r="A7" s="46" t="s">
        <v>48</v>
      </c>
      <c r="B7" s="40"/>
      <c r="C7" s="56">
        <f>SUM(C3:C6)</f>
        <v>79809.759999999995</v>
      </c>
      <c r="D7" s="40"/>
      <c r="E7" s="56">
        <f>SUM(E3:E6)</f>
        <v>438045444931.20001</v>
      </c>
      <c r="F7" s="56">
        <f>SUM(F3:F6)</f>
        <v>42005300</v>
      </c>
      <c r="G7" s="56">
        <f>SUM(G3:G6)</f>
        <v>41954893</v>
      </c>
      <c r="H7" s="56">
        <f>$E7/F7</f>
        <v>10428.337493868632</v>
      </c>
      <c r="I7" s="57">
        <f>$E7/G7</f>
        <v>10440.866692979052</v>
      </c>
      <c r="J7" s="102"/>
      <c r="K7" s="102"/>
    </row>
    <row r="8" spans="1:11" x14ac:dyDescent="0.3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1" ht="14.5" customHeight="1" x14ac:dyDescent="0.35">
      <c r="A9" s="128" t="s">
        <v>19</v>
      </c>
      <c r="B9" s="129"/>
      <c r="C9" s="129"/>
      <c r="D9" s="129"/>
      <c r="E9" s="129"/>
      <c r="F9" s="129"/>
      <c r="G9" s="129"/>
      <c r="H9" s="129"/>
      <c r="I9" s="130"/>
      <c r="J9" s="102"/>
      <c r="K9" s="102"/>
    </row>
    <row r="10" spans="1:11" x14ac:dyDescent="0.35">
      <c r="A10" s="35" t="s">
        <v>1</v>
      </c>
      <c r="B10" s="44" t="s">
        <v>2</v>
      </c>
      <c r="C10" s="44" t="s">
        <v>3</v>
      </c>
      <c r="D10" s="44" t="s">
        <v>4</v>
      </c>
      <c r="E10" s="37" t="s">
        <v>5</v>
      </c>
      <c r="F10" s="44" t="s">
        <v>6</v>
      </c>
      <c r="G10" s="44" t="s">
        <v>7</v>
      </c>
      <c r="H10" s="44" t="s">
        <v>8</v>
      </c>
      <c r="I10" s="45" t="s">
        <v>9</v>
      </c>
      <c r="J10" s="102"/>
      <c r="K10" s="102"/>
    </row>
    <row r="11" spans="1:11" x14ac:dyDescent="0.35">
      <c r="A11" s="35" t="s">
        <v>44</v>
      </c>
      <c r="B11" s="103" t="s">
        <v>11</v>
      </c>
      <c r="C11" s="104">
        <v>1823.01</v>
      </c>
      <c r="D11" s="104">
        <v>5464088</v>
      </c>
      <c r="E11" s="104">
        <f>C11*D11</f>
        <v>9961087064.8799992</v>
      </c>
      <c r="F11" s="104">
        <v>1015800</v>
      </c>
      <c r="G11" s="104">
        <v>1014581</v>
      </c>
      <c r="H11" s="104">
        <f t="shared" ref="H11:H12" si="3">IF(F11,($E11)/F11,0)</f>
        <v>9806.1498965150604</v>
      </c>
      <c r="I11" s="111">
        <f t="shared" ref="I11:I12" si="4">IF(G11,($E11)/G11,0)</f>
        <v>9817.9318012854565</v>
      </c>
      <c r="J11" s="102"/>
      <c r="K11" s="102"/>
    </row>
    <row r="12" spans="1:11" x14ac:dyDescent="0.35">
      <c r="A12" s="35" t="s">
        <v>45</v>
      </c>
      <c r="B12" s="103" t="s">
        <v>11</v>
      </c>
      <c r="C12" s="104">
        <v>18453.72</v>
      </c>
      <c r="D12" s="104">
        <v>5464088</v>
      </c>
      <c r="E12" s="104">
        <f>C12*D12</f>
        <v>100832750007.36</v>
      </c>
      <c r="F12" s="104">
        <v>9893800</v>
      </c>
      <c r="G12" s="104">
        <v>9881927</v>
      </c>
      <c r="H12" s="104">
        <f t="shared" si="3"/>
        <v>10191.508824451677</v>
      </c>
      <c r="I12" s="111">
        <f t="shared" si="4"/>
        <v>10203.753782775364</v>
      </c>
      <c r="J12" s="102"/>
      <c r="K12" s="102"/>
    </row>
    <row r="13" spans="1:11" x14ac:dyDescent="0.35">
      <c r="A13" s="35" t="s">
        <v>46</v>
      </c>
      <c r="B13" s="103" t="s">
        <v>11</v>
      </c>
      <c r="C13" s="104">
        <v>6522.44</v>
      </c>
      <c r="D13" s="104">
        <v>5464088</v>
      </c>
      <c r="E13" s="104">
        <f t="shared" ref="E13:E14" si="5">C13*D13</f>
        <v>35639186134.720001</v>
      </c>
      <c r="F13" s="105">
        <v>3334000</v>
      </c>
      <c r="G13" s="105">
        <v>3329999</v>
      </c>
      <c r="H13" s="104">
        <f>IF(F13,($E13)/F13,0)</f>
        <v>10689.617916832634</v>
      </c>
      <c r="I13" s="111">
        <f>IF(G13,($E13)/G13,0)</f>
        <v>10702.461512667121</v>
      </c>
      <c r="J13" s="102"/>
      <c r="K13" s="102"/>
    </row>
    <row r="14" spans="1:11" x14ac:dyDescent="0.35">
      <c r="A14" s="35" t="s">
        <v>47</v>
      </c>
      <c r="B14" s="103" t="s">
        <v>11</v>
      </c>
      <c r="C14" s="104">
        <v>7911.2</v>
      </c>
      <c r="D14" s="104">
        <v>5464088</v>
      </c>
      <c r="E14" s="104">
        <f t="shared" si="5"/>
        <v>43227492985.599998</v>
      </c>
      <c r="F14" s="105">
        <v>4285200</v>
      </c>
      <c r="G14" s="105">
        <v>4280058</v>
      </c>
      <c r="H14" s="104">
        <f>IF(F14,($E14)/F14,0)</f>
        <v>10087.625545038738</v>
      </c>
      <c r="I14" s="111">
        <f>IF(G14,($E14)/G14,0)</f>
        <v>10099.744672992749</v>
      </c>
      <c r="J14" s="102"/>
      <c r="K14" s="102"/>
    </row>
    <row r="15" spans="1:11" x14ac:dyDescent="0.35">
      <c r="A15" s="46" t="s">
        <v>48</v>
      </c>
      <c r="B15" s="40"/>
      <c r="C15" s="56">
        <f>SUM(C11:C14)</f>
        <v>34710.369999999995</v>
      </c>
      <c r="D15" s="40"/>
      <c r="E15" s="56">
        <f>SUM(E11:E14)</f>
        <v>189660516192.56003</v>
      </c>
      <c r="F15" s="56">
        <f>SUM(F11:F14)</f>
        <v>18528800</v>
      </c>
      <c r="G15" s="56">
        <f>SUM(G11:G14)</f>
        <v>18506565</v>
      </c>
      <c r="H15" s="56">
        <f>$E15/F15</f>
        <v>10235.984855606408</v>
      </c>
      <c r="I15" s="57">
        <f>$E15/G15</f>
        <v>10248.283038616839</v>
      </c>
      <c r="J15" s="102"/>
      <c r="K15" s="102"/>
    </row>
    <row r="16" spans="1:11" x14ac:dyDescent="0.3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47"/>
    </row>
    <row r="17" spans="1:11" ht="14.5" customHeight="1" x14ac:dyDescent="0.35">
      <c r="A17" s="128" t="s">
        <v>20</v>
      </c>
      <c r="B17" s="129"/>
      <c r="C17" s="129"/>
      <c r="D17" s="129"/>
      <c r="E17" s="129"/>
      <c r="F17" s="129"/>
      <c r="G17" s="129"/>
      <c r="H17" s="129"/>
      <c r="I17" s="130"/>
      <c r="J17" s="102"/>
      <c r="K17" s="102"/>
    </row>
    <row r="18" spans="1:11" x14ac:dyDescent="0.35">
      <c r="A18" s="35" t="s">
        <v>1</v>
      </c>
      <c r="B18" s="44" t="s">
        <v>2</v>
      </c>
      <c r="C18" s="44" t="s">
        <v>3</v>
      </c>
      <c r="D18" s="44" t="s">
        <v>4</v>
      </c>
      <c r="E18" s="37" t="s">
        <v>5</v>
      </c>
      <c r="F18" s="44" t="s">
        <v>6</v>
      </c>
      <c r="G18" s="44" t="s">
        <v>7</v>
      </c>
      <c r="H18" s="44" t="s">
        <v>8</v>
      </c>
      <c r="I18" s="45" t="s">
        <v>9</v>
      </c>
      <c r="J18" s="102"/>
      <c r="K18" s="102"/>
    </row>
    <row r="19" spans="1:11" x14ac:dyDescent="0.35">
      <c r="A19" s="35" t="s">
        <v>44</v>
      </c>
      <c r="B19" s="103" t="s">
        <v>11</v>
      </c>
      <c r="C19" s="106">
        <v>0</v>
      </c>
      <c r="D19" s="106">
        <v>0</v>
      </c>
      <c r="E19" s="106">
        <f>C19*D19</f>
        <v>0</v>
      </c>
      <c r="F19" s="106">
        <v>0</v>
      </c>
      <c r="G19" s="106">
        <v>0</v>
      </c>
      <c r="H19" s="106">
        <f t="shared" ref="H19:H20" si="6">IF(F19,($E19)/F19,0)</f>
        <v>0</v>
      </c>
      <c r="I19" s="109">
        <f t="shared" ref="I19:I20" si="7">IF(G19,($E19)/G19,0)</f>
        <v>0</v>
      </c>
      <c r="J19" s="102"/>
      <c r="K19" s="102"/>
    </row>
    <row r="20" spans="1:11" x14ac:dyDescent="0.35">
      <c r="A20" s="35" t="s">
        <v>45</v>
      </c>
      <c r="B20" s="103" t="s">
        <v>11</v>
      </c>
      <c r="C20" s="104">
        <v>22828.2</v>
      </c>
      <c r="D20" s="104">
        <v>5454432</v>
      </c>
      <c r="E20" s="104">
        <f>C20*D20</f>
        <v>124514864582.40001</v>
      </c>
      <c r="F20" s="104">
        <v>12444800</v>
      </c>
      <c r="G20" s="104">
        <v>12429866</v>
      </c>
      <c r="H20" s="104">
        <f t="shared" si="6"/>
        <v>10005.372893288764</v>
      </c>
      <c r="I20" s="111">
        <f t="shared" si="7"/>
        <v>10017.393959226914</v>
      </c>
      <c r="J20" s="102"/>
      <c r="K20" s="102"/>
    </row>
    <row r="21" spans="1:11" x14ac:dyDescent="0.35">
      <c r="A21" s="35" t="s">
        <v>46</v>
      </c>
      <c r="B21" s="103" t="s">
        <v>11</v>
      </c>
      <c r="C21" s="104">
        <v>8855.02</v>
      </c>
      <c r="D21" s="104">
        <v>5454432</v>
      </c>
      <c r="E21" s="104">
        <f t="shared" ref="E21:E22" si="8">C21*D21</f>
        <v>48299104448.639999</v>
      </c>
      <c r="F21" s="105">
        <v>4374000</v>
      </c>
      <c r="G21" s="105">
        <v>4368751</v>
      </c>
      <c r="H21" s="104">
        <f>IF(F21,($E21)/F21,0)</f>
        <v>11042.319261234568</v>
      </c>
      <c r="I21" s="111">
        <f>IF(G21,($E21)/G21,0)</f>
        <v>11055.586470512968</v>
      </c>
      <c r="J21" s="102"/>
      <c r="K21" s="102"/>
    </row>
    <row r="22" spans="1:11" x14ac:dyDescent="0.35">
      <c r="A22" s="35" t="s">
        <v>47</v>
      </c>
      <c r="B22" s="103" t="s">
        <v>11</v>
      </c>
      <c r="C22" s="104">
        <v>9093.17</v>
      </c>
      <c r="D22" s="104">
        <v>5454432</v>
      </c>
      <c r="E22" s="104">
        <f t="shared" si="8"/>
        <v>49598077429.440002</v>
      </c>
      <c r="F22" s="105">
        <v>4810800</v>
      </c>
      <c r="G22" s="105">
        <v>4805027</v>
      </c>
      <c r="H22" s="104">
        <f>IF(F22,($E22)/F22,0)</f>
        <v>10309.735892042903</v>
      </c>
      <c r="I22" s="111">
        <f>IF(G22,($E22)/G22,0)</f>
        <v>10322.122524897362</v>
      </c>
      <c r="J22" s="102"/>
      <c r="K22" s="102"/>
    </row>
    <row r="23" spans="1:11" x14ac:dyDescent="0.35">
      <c r="A23" s="46" t="s">
        <v>48</v>
      </c>
      <c r="B23" s="40"/>
      <c r="C23" s="56">
        <f>SUM(C19:C22)</f>
        <v>40776.39</v>
      </c>
      <c r="D23" s="40"/>
      <c r="E23" s="56">
        <f>SUM(E19:E22)</f>
        <v>222412046460.48001</v>
      </c>
      <c r="F23" s="56">
        <f>SUM(F19:F22)</f>
        <v>21629600</v>
      </c>
      <c r="G23" s="56">
        <f>SUM(G19:G22)</f>
        <v>21603644</v>
      </c>
      <c r="H23" s="56">
        <f>$E23/F23</f>
        <v>10282.76280932056</v>
      </c>
      <c r="I23" s="57">
        <f>$E23/G23</f>
        <v>10295.117178401941</v>
      </c>
      <c r="J23" s="102"/>
      <c r="K23" s="102"/>
    </row>
    <row r="24" spans="1:11" x14ac:dyDescent="0.35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47"/>
    </row>
  </sheetData>
  <mergeCells count="3">
    <mergeCell ref="A1:I1"/>
    <mergeCell ref="A9:I9"/>
    <mergeCell ref="A17:I1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6"/>
  <sheetViews>
    <sheetView tabSelected="1" topLeftCell="A68" workbookViewId="0">
      <selection activeCell="E84" sqref="E84:E85"/>
    </sheetView>
  </sheetViews>
  <sheetFormatPr defaultColWidth="9.1796875" defaultRowHeight="14.5" x14ac:dyDescent="0.35"/>
  <cols>
    <col min="1" max="1" width="24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49</v>
      </c>
      <c r="B3" s="3" t="s">
        <v>11</v>
      </c>
      <c r="C3" s="3">
        <v>0</v>
      </c>
      <c r="D3" s="3"/>
      <c r="E3" s="5">
        <f t="shared" ref="E3:E4" si="0">C3*D3</f>
        <v>0</v>
      </c>
      <c r="F3" s="3"/>
      <c r="G3" s="3"/>
      <c r="H3" s="5">
        <f t="shared" ref="H3:I4" si="1">IF(F3,($E3)/F3,0)</f>
        <v>0</v>
      </c>
      <c r="I3" s="14">
        <f t="shared" si="1"/>
        <v>0</v>
      </c>
    </row>
    <row r="4" spans="1:9" x14ac:dyDescent="0.35">
      <c r="A4" s="8" t="s">
        <v>50</v>
      </c>
      <c r="B4" s="3" t="s">
        <v>11</v>
      </c>
      <c r="C4" s="3">
        <v>0</v>
      </c>
      <c r="D4" s="3"/>
      <c r="E4" s="5">
        <f t="shared" si="0"/>
        <v>0</v>
      </c>
      <c r="F4" s="3"/>
      <c r="G4" s="3"/>
      <c r="H4" s="5">
        <f t="shared" si="1"/>
        <v>0</v>
      </c>
      <c r="I4" s="14">
        <f t="shared" si="1"/>
        <v>0</v>
      </c>
    </row>
    <row r="5" spans="1:9" x14ac:dyDescent="0.35">
      <c r="A5" s="8" t="s">
        <v>51</v>
      </c>
      <c r="B5" s="3" t="s">
        <v>11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7" si="5">IF(F5,($E5)/F5,0)</f>
        <v>0</v>
      </c>
      <c r="I5" s="22">
        <f t="shared" ref="I5:I27" si="6">IF(G5,($E5)/G5,0)</f>
        <v>0</v>
      </c>
    </row>
    <row r="6" spans="1:9" x14ac:dyDescent="0.35">
      <c r="A6" s="8" t="s">
        <v>52</v>
      </c>
      <c r="B6" s="3" t="s">
        <v>11</v>
      </c>
      <c r="C6" s="3">
        <v>0</v>
      </c>
      <c r="D6" s="3"/>
      <c r="E6" s="5">
        <f t="shared" ref="E6:E7" si="7">C6*D6</f>
        <v>0</v>
      </c>
      <c r="F6" s="3"/>
      <c r="G6" s="3"/>
      <c r="H6" s="5">
        <f t="shared" si="5"/>
        <v>0</v>
      </c>
      <c r="I6" s="14">
        <f t="shared" si="6"/>
        <v>0</v>
      </c>
    </row>
    <row r="7" spans="1:9" x14ac:dyDescent="0.35">
      <c r="A7" s="8" t="s">
        <v>53</v>
      </c>
      <c r="B7" s="3" t="s">
        <v>11</v>
      </c>
      <c r="C7" s="4">
        <v>1030.0999999999999</v>
      </c>
      <c r="D7" s="4">
        <v>5730795</v>
      </c>
      <c r="E7" s="4">
        <f t="shared" si="7"/>
        <v>5903291929.499999</v>
      </c>
      <c r="F7" s="4">
        <v>393000</v>
      </c>
      <c r="G7" s="4">
        <v>392607</v>
      </c>
      <c r="H7" s="4">
        <f t="shared" si="5"/>
        <v>15021.099057251906</v>
      </c>
      <c r="I7" s="10">
        <f t="shared" si="6"/>
        <v>15036.13519244435</v>
      </c>
    </row>
    <row r="8" spans="1:9" x14ac:dyDescent="0.35">
      <c r="A8" s="8" t="s">
        <v>54</v>
      </c>
      <c r="B8" s="3" t="s">
        <v>11</v>
      </c>
      <c r="C8" s="17">
        <f>SUM(C6:C7)</f>
        <v>1030.0999999999999</v>
      </c>
      <c r="D8" s="24"/>
      <c r="E8" s="17">
        <f t="shared" ref="E8:G8" si="8">SUM(E6:E7)</f>
        <v>5903291929.499999</v>
      </c>
      <c r="F8" s="17">
        <f t="shared" si="8"/>
        <v>393000</v>
      </c>
      <c r="G8" s="17">
        <f t="shared" si="8"/>
        <v>392607</v>
      </c>
      <c r="H8" s="17">
        <f t="shared" si="5"/>
        <v>15021.099057251906</v>
      </c>
      <c r="I8" s="23">
        <f t="shared" si="6"/>
        <v>15036.13519244435</v>
      </c>
    </row>
    <row r="9" spans="1:9" x14ac:dyDescent="0.35">
      <c r="A9" s="12" t="s">
        <v>55</v>
      </c>
      <c r="B9" s="3" t="s">
        <v>11</v>
      </c>
      <c r="C9" s="4">
        <v>6122.71</v>
      </c>
      <c r="D9" s="4">
        <v>5778518.5899999999</v>
      </c>
      <c r="E9" s="4">
        <f t="shared" ref="E9:E10" si="9">C9*D9</f>
        <v>35380193556.178902</v>
      </c>
      <c r="F9" s="4">
        <v>2364000</v>
      </c>
      <c r="G9" s="4">
        <v>2361636</v>
      </c>
      <c r="H9" s="4">
        <f t="shared" si="5"/>
        <v>14966.240929009688</v>
      </c>
      <c r="I9" s="10">
        <f t="shared" si="6"/>
        <v>14981.222151160848</v>
      </c>
    </row>
    <row r="10" spans="1:9" x14ac:dyDescent="0.35">
      <c r="A10" s="12" t="s">
        <v>56</v>
      </c>
      <c r="B10" s="3" t="s">
        <v>11</v>
      </c>
      <c r="C10" s="4">
        <v>2577.98</v>
      </c>
      <c r="D10" s="4">
        <v>5778518.5899999999</v>
      </c>
      <c r="E10" s="4">
        <f t="shared" si="9"/>
        <v>14896905354.648199</v>
      </c>
      <c r="F10" s="4">
        <v>903000</v>
      </c>
      <c r="G10" s="4">
        <v>902907</v>
      </c>
      <c r="H10" s="4">
        <f t="shared" si="5"/>
        <v>16497.126638591584</v>
      </c>
      <c r="I10" s="10">
        <f t="shared" si="6"/>
        <v>16498.825853214337</v>
      </c>
    </row>
    <row r="11" spans="1:9" x14ac:dyDescent="0.35">
      <c r="A11" s="8" t="s">
        <v>57</v>
      </c>
      <c r="B11" s="3" t="s">
        <v>11</v>
      </c>
      <c r="C11" s="17">
        <f>SUM(C9:C10)</f>
        <v>8700.69</v>
      </c>
      <c r="D11" s="18"/>
      <c r="E11" s="17">
        <f>SUM(E9:E10)</f>
        <v>50277098910.827103</v>
      </c>
      <c r="F11" s="17">
        <f t="shared" ref="F11:G11" si="10">SUM(F9:F10)</f>
        <v>3267000</v>
      </c>
      <c r="G11" s="17">
        <f t="shared" si="10"/>
        <v>3264543</v>
      </c>
      <c r="H11" s="17">
        <f t="shared" si="5"/>
        <v>15389.378301446925</v>
      </c>
      <c r="I11" s="23">
        <f t="shared" si="6"/>
        <v>15400.960842245639</v>
      </c>
    </row>
    <row r="12" spans="1:9" x14ac:dyDescent="0.35">
      <c r="A12" s="12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 x14ac:dyDescent="0.35">
      <c r="A13" s="12" t="s">
        <v>59</v>
      </c>
      <c r="B13" s="3" t="s">
        <v>11</v>
      </c>
      <c r="C13" s="4">
        <v>4677.1499999999996</v>
      </c>
      <c r="D13" s="4">
        <v>5520905.8799999999</v>
      </c>
      <c r="E13" s="4">
        <f t="shared" si="11"/>
        <v>25822104936.641998</v>
      </c>
      <c r="F13" s="4">
        <v>1813000</v>
      </c>
      <c r="G13" s="4">
        <v>1811187</v>
      </c>
      <c r="H13" s="4">
        <f t="shared" si="5"/>
        <v>14242.749551374516</v>
      </c>
      <c r="I13" s="10">
        <f t="shared" si="6"/>
        <v>14257.006557932449</v>
      </c>
    </row>
    <row r="14" spans="1:9" x14ac:dyDescent="0.35">
      <c r="A14" s="8" t="s">
        <v>60</v>
      </c>
      <c r="B14" s="3" t="s">
        <v>11</v>
      </c>
      <c r="C14" s="17">
        <f>SUM(C12:C13)</f>
        <v>4677.1499999999996</v>
      </c>
      <c r="D14" s="18"/>
      <c r="E14" s="17">
        <f t="shared" ref="E14:G14" si="12">SUM(E12:E13)</f>
        <v>25822104936.641998</v>
      </c>
      <c r="F14" s="17">
        <f t="shared" si="12"/>
        <v>1813000</v>
      </c>
      <c r="G14" s="17">
        <f t="shared" si="12"/>
        <v>1811187</v>
      </c>
      <c r="H14" s="17">
        <f t="shared" si="5"/>
        <v>14242.749551374516</v>
      </c>
      <c r="I14" s="23">
        <f t="shared" si="6"/>
        <v>14257.006557932449</v>
      </c>
    </row>
    <row r="15" spans="1:9" x14ac:dyDescent="0.35">
      <c r="A15" s="8" t="s">
        <v>61</v>
      </c>
      <c r="B15" s="3" t="s">
        <v>11</v>
      </c>
      <c r="C15" s="4">
        <v>6622.52</v>
      </c>
      <c r="D15" s="4">
        <v>5723550</v>
      </c>
      <c r="E15" s="4">
        <f>C15*D15</f>
        <v>37904324346</v>
      </c>
      <c r="F15" s="4">
        <v>2558000</v>
      </c>
      <c r="G15" s="4">
        <v>2555442</v>
      </c>
      <c r="H15" s="4">
        <f t="shared" si="5"/>
        <v>14817.953223612198</v>
      </c>
      <c r="I15" s="10">
        <f t="shared" si="6"/>
        <v>14832.786009621819</v>
      </c>
    </row>
    <row r="16" spans="1:9" x14ac:dyDescent="0.35">
      <c r="A16" s="8" t="s">
        <v>62</v>
      </c>
      <c r="B16" s="3" t="s">
        <v>11</v>
      </c>
      <c r="C16" s="4">
        <v>6563.33</v>
      </c>
      <c r="D16" s="4">
        <v>5723550</v>
      </c>
      <c r="E16" s="4">
        <f>C16*D16</f>
        <v>37565547421.5</v>
      </c>
      <c r="F16" s="4">
        <v>2531000</v>
      </c>
      <c r="G16" s="4">
        <v>2528469</v>
      </c>
      <c r="H16" s="4">
        <f t="shared" si="5"/>
        <v>14842.175986369024</v>
      </c>
      <c r="I16" s="10">
        <f t="shared" si="6"/>
        <v>14857.033019388413</v>
      </c>
    </row>
    <row r="17" spans="1:9" x14ac:dyDescent="0.35">
      <c r="A17" s="8" t="s">
        <v>63</v>
      </c>
      <c r="B17" s="3" t="s">
        <v>11</v>
      </c>
      <c r="C17" s="4">
        <v>4502.67</v>
      </c>
      <c r="D17" s="4">
        <v>5723550</v>
      </c>
      <c r="E17" s="4">
        <f>C17*D17</f>
        <v>25771256878.5</v>
      </c>
      <c r="F17" s="4">
        <v>1787000</v>
      </c>
      <c r="G17" s="4">
        <v>1785213</v>
      </c>
      <c r="H17" s="4">
        <f t="shared" si="5"/>
        <v>14421.520357302743</v>
      </c>
      <c r="I17" s="10">
        <f t="shared" si="6"/>
        <v>14435.956313616358</v>
      </c>
    </row>
    <row r="18" spans="1:9" x14ac:dyDescent="0.35">
      <c r="A18" s="8" t="s">
        <v>64</v>
      </c>
      <c r="B18" s="3" t="s">
        <v>11</v>
      </c>
      <c r="C18" s="17">
        <f>SUM(C15:C17)</f>
        <v>17688.52</v>
      </c>
      <c r="D18" s="24"/>
      <c r="E18" s="17">
        <f>SUM(E15:E17)</f>
        <v>101241128646</v>
      </c>
      <c r="F18" s="17">
        <f t="shared" ref="F18:G18" si="13">SUM(F15:F17)</f>
        <v>6876000</v>
      </c>
      <c r="G18" s="17">
        <f t="shared" si="13"/>
        <v>6869124</v>
      </c>
      <c r="H18" s="17">
        <f t="shared" si="5"/>
        <v>14723.840698952879</v>
      </c>
      <c r="I18" s="23">
        <f t="shared" si="6"/>
        <v>14738.579278231111</v>
      </c>
    </row>
    <row r="19" spans="1:9" x14ac:dyDescent="0.35">
      <c r="A19" s="12" t="s">
        <v>65</v>
      </c>
      <c r="B19" s="3" t="s">
        <v>11</v>
      </c>
      <c r="C19" s="7">
        <v>1549.87</v>
      </c>
      <c r="D19" s="7">
        <v>5723550</v>
      </c>
      <c r="E19" s="4">
        <f t="shared" ref="E19:E21" si="14">C19*D19</f>
        <v>8870758438.5</v>
      </c>
      <c r="F19" s="7">
        <v>878000</v>
      </c>
      <c r="G19" s="7">
        <v>876000</v>
      </c>
      <c r="H19" s="4">
        <f t="shared" si="5"/>
        <v>10103.369519931663</v>
      </c>
      <c r="I19" s="10">
        <f t="shared" si="6"/>
        <v>10126.436573630137</v>
      </c>
    </row>
    <row r="20" spans="1:9" x14ac:dyDescent="0.35">
      <c r="A20" s="12" t="s">
        <v>66</v>
      </c>
      <c r="B20" s="3" t="s">
        <v>11</v>
      </c>
      <c r="C20" s="7">
        <v>6359.99</v>
      </c>
      <c r="D20" s="7">
        <v>5723550</v>
      </c>
      <c r="E20" s="4">
        <f t="shared" si="14"/>
        <v>36401720764.5</v>
      </c>
      <c r="F20" s="7">
        <v>3650000</v>
      </c>
      <c r="G20" s="7">
        <v>3648000</v>
      </c>
      <c r="H20" s="4">
        <f t="shared" si="5"/>
        <v>9973.0741820547937</v>
      </c>
      <c r="I20" s="10">
        <f t="shared" si="6"/>
        <v>9978.5418762335521</v>
      </c>
    </row>
    <row r="21" spans="1:9" x14ac:dyDescent="0.35">
      <c r="A21" s="12" t="s">
        <v>67</v>
      </c>
      <c r="B21" s="3" t="s">
        <v>11</v>
      </c>
      <c r="C21" s="7">
        <v>5230.6499999999996</v>
      </c>
      <c r="D21" s="7">
        <v>5723550</v>
      </c>
      <c r="E21" s="4">
        <f t="shared" si="14"/>
        <v>29937886807.499996</v>
      </c>
      <c r="F21" s="7">
        <v>2319000</v>
      </c>
      <c r="G21" s="7">
        <v>2317000</v>
      </c>
      <c r="H21" s="4">
        <f t="shared" si="5"/>
        <v>12909.826135187579</v>
      </c>
      <c r="I21" s="10">
        <f t="shared" si="6"/>
        <v>12920.969705438065</v>
      </c>
    </row>
    <row r="22" spans="1:9" x14ac:dyDescent="0.35">
      <c r="A22" s="12" t="s">
        <v>68</v>
      </c>
      <c r="B22" s="3" t="s">
        <v>11</v>
      </c>
      <c r="C22" s="17">
        <f>SUM(C19:C21)</f>
        <v>13140.509999999998</v>
      </c>
      <c r="D22" s="19"/>
      <c r="E22" s="17">
        <f>SUM(E19:E21)</f>
        <v>75210366010.5</v>
      </c>
      <c r="F22" s="17">
        <f t="shared" ref="F22" si="15">SUM(F19:F21)</f>
        <v>6847000</v>
      </c>
      <c r="G22" s="17">
        <f t="shared" ref="G22" si="16">SUM(G19:G21)</f>
        <v>6841000</v>
      </c>
      <c r="H22" s="17">
        <f t="shared" si="5"/>
        <v>10984.42617357967</v>
      </c>
      <c r="I22" s="23">
        <f t="shared" si="6"/>
        <v>10994.060226648151</v>
      </c>
    </row>
    <row r="23" spans="1:9" x14ac:dyDescent="0.35">
      <c r="A23" s="12" t="s">
        <v>69</v>
      </c>
      <c r="B23" s="3" t="s">
        <v>11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 x14ac:dyDescent="0.35">
      <c r="A24" s="12" t="s">
        <v>70</v>
      </c>
      <c r="B24" s="3" t="s">
        <v>11</v>
      </c>
      <c r="C24" s="7">
        <v>4261.5</v>
      </c>
      <c r="D24" s="7">
        <v>5572948.2300000004</v>
      </c>
      <c r="E24" s="4">
        <f t="shared" si="17"/>
        <v>23749118882.145</v>
      </c>
      <c r="F24" s="7">
        <v>1498000</v>
      </c>
      <c r="G24" s="7">
        <v>1496502</v>
      </c>
      <c r="H24" s="4">
        <f t="shared" si="5"/>
        <v>15853.884434008678</v>
      </c>
      <c r="I24" s="10">
        <f t="shared" si="6"/>
        <v>15869.754188196875</v>
      </c>
    </row>
    <row r="25" spans="1:9" x14ac:dyDescent="0.35">
      <c r="A25" s="8" t="s">
        <v>71</v>
      </c>
      <c r="B25" s="3" t="s">
        <v>11</v>
      </c>
      <c r="C25" s="17">
        <f>SUM(C23:C24)</f>
        <v>4261.5</v>
      </c>
      <c r="D25" s="19"/>
      <c r="E25" s="17">
        <f t="shared" ref="E25:G25" si="18">SUM(E23:E24)</f>
        <v>23749118882.145</v>
      </c>
      <c r="F25" s="17">
        <f t="shared" si="18"/>
        <v>1498000</v>
      </c>
      <c r="G25" s="17">
        <f t="shared" si="18"/>
        <v>1496502</v>
      </c>
      <c r="H25" s="17">
        <f t="shared" si="5"/>
        <v>15853.884434008678</v>
      </c>
      <c r="I25" s="23">
        <f t="shared" si="6"/>
        <v>15869.754188196875</v>
      </c>
    </row>
    <row r="26" spans="1:9" x14ac:dyDescent="0.35">
      <c r="A26" s="8" t="s">
        <v>72</v>
      </c>
      <c r="B26" s="3" t="s">
        <v>11</v>
      </c>
      <c r="C26" s="2">
        <v>46.83</v>
      </c>
      <c r="D26" s="4">
        <v>5778518.5899999999</v>
      </c>
      <c r="E26" s="137">
        <f>C26*D26</f>
        <v>270608025.5697</v>
      </c>
      <c r="F26" s="2">
        <v>0</v>
      </c>
      <c r="G26" s="2">
        <v>0</v>
      </c>
      <c r="H26" s="21">
        <f t="shared" si="5"/>
        <v>0</v>
      </c>
      <c r="I26" s="22">
        <f t="shared" si="6"/>
        <v>0</v>
      </c>
    </row>
    <row r="27" spans="1:9" x14ac:dyDescent="0.35">
      <c r="A27" s="12" t="s">
        <v>73</v>
      </c>
      <c r="B27" s="91" t="s">
        <v>11</v>
      </c>
      <c r="C27" s="65">
        <v>1.1000000000000001</v>
      </c>
      <c r="D27" s="4">
        <v>5778519</v>
      </c>
      <c r="E27" s="49">
        <f>C27*D27</f>
        <v>6356370.9000000004</v>
      </c>
      <c r="F27" s="49">
        <v>0</v>
      </c>
      <c r="G27" s="49">
        <v>0</v>
      </c>
      <c r="H27" s="49">
        <f t="shared" si="5"/>
        <v>0</v>
      </c>
      <c r="I27" s="92">
        <f t="shared" si="6"/>
        <v>0</v>
      </c>
    </row>
    <row r="28" spans="1:9" x14ac:dyDescent="0.35">
      <c r="A28" s="93" t="s">
        <v>74</v>
      </c>
      <c r="B28" s="94" t="s">
        <v>11</v>
      </c>
      <c r="C28" s="85">
        <f>SUM(C5,C8,C11,C14,C18,C22,C25,C26,C27)</f>
        <v>49546.400000000001</v>
      </c>
      <c r="D28" s="96"/>
      <c r="E28" s="85">
        <f t="shared" ref="E28" si="19">SUM(E5,E8,E11,E14,E18,E22,E25,E26,E27)</f>
        <v>282480073712.08386</v>
      </c>
      <c r="F28" s="85">
        <f>SUM(F5,F8,F11,F14,F18,F22,F25,F26,F27)</f>
        <v>20694000</v>
      </c>
      <c r="G28" s="85">
        <f t="shared" ref="G28" si="20">SUM(G5,G8,G11,G14,G18,G22,G25,G26,G27)</f>
        <v>20674963</v>
      </c>
      <c r="H28" s="85">
        <f t="shared" ref="H28" si="21">IF(F28,($E28)/F28,0)</f>
        <v>13650.336991982404</v>
      </c>
      <c r="I28" s="95">
        <f t="shared" ref="I28" si="22">IF(G28,($E28)/G28,0)</f>
        <v>13662.905888251595</v>
      </c>
    </row>
    <row r="30" spans="1:9" ht="14.5" customHeight="1" x14ac:dyDescent="0.35">
      <c r="A30" s="128" t="s">
        <v>19</v>
      </c>
      <c r="B30" s="129"/>
      <c r="C30" s="129"/>
      <c r="D30" s="129"/>
      <c r="E30" s="129"/>
      <c r="F30" s="129"/>
      <c r="G30" s="129"/>
      <c r="H30" s="129"/>
      <c r="I30" s="130"/>
    </row>
    <row r="31" spans="1:9" x14ac:dyDescent="0.3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 x14ac:dyDescent="0.35">
      <c r="A32" s="8" t="s">
        <v>49</v>
      </c>
      <c r="B32" s="3" t="s">
        <v>11</v>
      </c>
      <c r="C32" s="3">
        <v>0</v>
      </c>
      <c r="D32" s="3">
        <v>0</v>
      </c>
      <c r="E32" s="5">
        <f t="shared" ref="E32" si="23">C32*D32</f>
        <v>0</v>
      </c>
      <c r="F32" s="3">
        <v>0</v>
      </c>
      <c r="G32" s="3">
        <v>0</v>
      </c>
      <c r="H32" s="5">
        <f t="shared" ref="H32:H33" si="24">IF(F32,($E32)/F32,0)</f>
        <v>0</v>
      </c>
      <c r="I32" s="14">
        <f t="shared" ref="I32:I33" si="25">IF(G32,($E32)/G32,0)</f>
        <v>0</v>
      </c>
    </row>
    <row r="33" spans="1:9" x14ac:dyDescent="0.35">
      <c r="A33" s="8" t="s">
        <v>50</v>
      </c>
      <c r="B33" s="3" t="s">
        <v>11</v>
      </c>
      <c r="C33" s="3">
        <v>0</v>
      </c>
      <c r="D33" s="3">
        <v>0</v>
      </c>
      <c r="E33" s="5">
        <f t="shared" ref="E33" si="26">C33*D33</f>
        <v>0</v>
      </c>
      <c r="F33" s="3">
        <v>0</v>
      </c>
      <c r="G33" s="3">
        <v>0</v>
      </c>
      <c r="H33" s="5">
        <f t="shared" si="24"/>
        <v>0</v>
      </c>
      <c r="I33" s="14">
        <f t="shared" si="25"/>
        <v>0</v>
      </c>
    </row>
    <row r="34" spans="1:9" x14ac:dyDescent="0.35">
      <c r="A34" s="8" t="s">
        <v>51</v>
      </c>
      <c r="B34" s="3" t="s">
        <v>11</v>
      </c>
      <c r="C34" s="2">
        <f>SUM(C32:C33)</f>
        <v>0</v>
      </c>
      <c r="D34" s="18"/>
      <c r="E34" s="2">
        <f t="shared" ref="E34" si="27">SUM(E32:E33)</f>
        <v>0</v>
      </c>
      <c r="F34" s="2">
        <f t="shared" ref="F34" si="28">SUM(F32:F33)</f>
        <v>0</v>
      </c>
      <c r="G34" s="2">
        <f t="shared" ref="G34" si="29">SUM(G32:G33)</f>
        <v>0</v>
      </c>
      <c r="H34" s="21">
        <f t="shared" ref="H34:H36" si="30">IF(F34,($E34)/F34,0)</f>
        <v>0</v>
      </c>
      <c r="I34" s="22">
        <f t="shared" ref="I34:I36" si="31">IF(G34,($E34)/G34,0)</f>
        <v>0</v>
      </c>
    </row>
    <row r="35" spans="1:9" x14ac:dyDescent="0.35">
      <c r="A35" s="8" t="s">
        <v>52</v>
      </c>
      <c r="B35" s="3" t="s">
        <v>11</v>
      </c>
      <c r="C35" s="3">
        <v>0</v>
      </c>
      <c r="D35" s="3">
        <v>0</v>
      </c>
      <c r="E35" s="5">
        <f t="shared" ref="E35" si="32">C35*D35</f>
        <v>0</v>
      </c>
      <c r="F35" s="3">
        <v>0</v>
      </c>
      <c r="G35" s="3">
        <v>0</v>
      </c>
      <c r="H35" s="5">
        <f t="shared" si="30"/>
        <v>0</v>
      </c>
      <c r="I35" s="14">
        <f t="shared" si="31"/>
        <v>0</v>
      </c>
    </row>
    <row r="36" spans="1:9" x14ac:dyDescent="0.35">
      <c r="A36" s="8" t="s">
        <v>53</v>
      </c>
      <c r="B36" s="3" t="s">
        <v>11</v>
      </c>
      <c r="C36" s="4">
        <v>289.64999999999998</v>
      </c>
      <c r="D36" s="4">
        <v>5723550</v>
      </c>
      <c r="E36" s="4">
        <f t="shared" ref="E36" si="33">C36*D36</f>
        <v>1657826257.4999998</v>
      </c>
      <c r="F36" s="4">
        <v>78000</v>
      </c>
      <c r="G36" s="4">
        <v>77922</v>
      </c>
      <c r="H36" s="4">
        <f t="shared" si="30"/>
        <v>21254.182788461534</v>
      </c>
      <c r="I36" s="10">
        <f t="shared" si="31"/>
        <v>21275.458246708244</v>
      </c>
    </row>
    <row r="37" spans="1:9" x14ac:dyDescent="0.35">
      <c r="A37" s="8" t="s">
        <v>54</v>
      </c>
      <c r="B37" s="3" t="s">
        <v>11</v>
      </c>
      <c r="C37" s="21">
        <f>SUM(C35:C36)</f>
        <v>289.64999999999998</v>
      </c>
      <c r="D37" s="18"/>
      <c r="E37" s="17">
        <f t="shared" ref="E37" si="34">SUM(E35:E36)</f>
        <v>1657826257.4999998</v>
      </c>
      <c r="F37" s="17">
        <f t="shared" ref="F37" si="35">SUM(F35:F36)</f>
        <v>78000</v>
      </c>
      <c r="G37" s="17">
        <f t="shared" ref="G37" si="36">SUM(G35:G36)</f>
        <v>77922</v>
      </c>
      <c r="H37" s="17">
        <f t="shared" ref="H37:H39" si="37">IF(F37,($E37)/F37,0)</f>
        <v>21254.182788461534</v>
      </c>
      <c r="I37" s="23">
        <f t="shared" ref="I37:I39" si="38">IF(G37,($E37)/G37,0)</f>
        <v>21275.458246708244</v>
      </c>
    </row>
    <row r="38" spans="1:9" x14ac:dyDescent="0.35">
      <c r="A38" s="12" t="s">
        <v>55</v>
      </c>
      <c r="B38" s="3" t="s">
        <v>11</v>
      </c>
      <c r="C38" s="4">
        <v>4524.43</v>
      </c>
      <c r="D38" s="4">
        <v>5723550</v>
      </c>
      <c r="E38" s="4">
        <f t="shared" ref="E38:E56" si="39">C38*D38</f>
        <v>25895801326.5</v>
      </c>
      <c r="F38" s="4">
        <v>1714000</v>
      </c>
      <c r="G38" s="4">
        <v>1712286</v>
      </c>
      <c r="H38" s="4">
        <f t="shared" si="37"/>
        <v>15108.402174154025</v>
      </c>
      <c r="I38" s="10">
        <f t="shared" si="38"/>
        <v>15123.525699853879</v>
      </c>
    </row>
    <row r="39" spans="1:9" x14ac:dyDescent="0.35">
      <c r="A39" s="12" t="s">
        <v>56</v>
      </c>
      <c r="B39" s="3" t="s">
        <v>11</v>
      </c>
      <c r="C39" s="4">
        <v>3960.64</v>
      </c>
      <c r="D39" s="4">
        <v>5723550</v>
      </c>
      <c r="E39" s="4">
        <f t="shared" si="39"/>
        <v>22668921072</v>
      </c>
      <c r="F39" s="4">
        <v>1497000</v>
      </c>
      <c r="G39" s="4">
        <v>1495503</v>
      </c>
      <c r="H39" s="4">
        <f t="shared" si="37"/>
        <v>15142.899847695391</v>
      </c>
      <c r="I39" s="10">
        <f t="shared" si="38"/>
        <v>15158.057905600992</v>
      </c>
    </row>
    <row r="40" spans="1:9" x14ac:dyDescent="0.35">
      <c r="A40" s="8" t="s">
        <v>57</v>
      </c>
      <c r="B40" s="3" t="s">
        <v>11</v>
      </c>
      <c r="C40" s="17">
        <f>SUM(C38:C39)</f>
        <v>8485.07</v>
      </c>
      <c r="D40" s="18"/>
      <c r="E40" s="17">
        <f>SUM(E38:E39)</f>
        <v>48564722398.5</v>
      </c>
      <c r="F40" s="17">
        <f t="shared" ref="F40" si="40">SUM(F38:F39)</f>
        <v>3211000</v>
      </c>
      <c r="G40" s="17">
        <f t="shared" ref="G40" si="41">SUM(G38:G39)</f>
        <v>3207789</v>
      </c>
      <c r="H40" s="17">
        <f t="shared" ref="H40:H42" si="42">IF(F40,($E40)/F40,0)</f>
        <v>15124.485331205233</v>
      </c>
      <c r="I40" s="23">
        <f t="shared" ref="I40:I42" si="43">IF(G40,($E40)/G40,0)</f>
        <v>15139.624956161393</v>
      </c>
    </row>
    <row r="41" spans="1:9" x14ac:dyDescent="0.35">
      <c r="A41" s="12" t="s">
        <v>58</v>
      </c>
      <c r="B41" s="3" t="s">
        <v>11</v>
      </c>
      <c r="C41" s="3">
        <v>0</v>
      </c>
      <c r="D41" s="3">
        <v>0</v>
      </c>
      <c r="E41" s="5">
        <f t="shared" ref="E41" si="44">C41*D41</f>
        <v>0</v>
      </c>
      <c r="F41" s="3">
        <v>0</v>
      </c>
      <c r="G41" s="3">
        <v>0</v>
      </c>
      <c r="H41" s="5">
        <f t="shared" si="42"/>
        <v>0</v>
      </c>
      <c r="I41" s="14">
        <f t="shared" si="43"/>
        <v>0</v>
      </c>
    </row>
    <row r="42" spans="1:9" x14ac:dyDescent="0.35">
      <c r="A42" s="12" t="s">
        <v>59</v>
      </c>
      <c r="B42" s="3" t="s">
        <v>11</v>
      </c>
      <c r="C42" s="4">
        <v>3366.92</v>
      </c>
      <c r="D42" s="4">
        <v>5723550</v>
      </c>
      <c r="E42" s="4">
        <f t="shared" si="39"/>
        <v>19270734966</v>
      </c>
      <c r="F42" s="4">
        <v>1307000</v>
      </c>
      <c r="G42" s="4">
        <v>1305693</v>
      </c>
      <c r="H42" s="4">
        <f t="shared" si="42"/>
        <v>14744.250165263964</v>
      </c>
      <c r="I42" s="10">
        <f t="shared" si="43"/>
        <v>14759.009174438401</v>
      </c>
    </row>
    <row r="43" spans="1:9" x14ac:dyDescent="0.35">
      <c r="A43" s="8" t="s">
        <v>60</v>
      </c>
      <c r="B43" s="3" t="s">
        <v>11</v>
      </c>
      <c r="C43" s="17">
        <f>SUM(C41:C42)</f>
        <v>3366.92</v>
      </c>
      <c r="D43" s="18"/>
      <c r="E43" s="17">
        <f t="shared" ref="E43" si="45">SUM(E41:E42)</f>
        <v>19270734966</v>
      </c>
      <c r="F43" s="17">
        <f t="shared" ref="F43" si="46">SUM(F41:F42)</f>
        <v>1307000</v>
      </c>
      <c r="G43" s="17">
        <f t="shared" ref="G43" si="47">SUM(G41:G42)</f>
        <v>1305693</v>
      </c>
      <c r="H43" s="17">
        <f t="shared" ref="H43:H45" si="48">IF(F43,($E43)/F43,0)</f>
        <v>14744.250165263964</v>
      </c>
      <c r="I43" s="23">
        <f t="shared" ref="I43:I45" si="49">IF(G43,($E43)/G43,0)</f>
        <v>14759.009174438401</v>
      </c>
    </row>
    <row r="44" spans="1:9" x14ac:dyDescent="0.35">
      <c r="A44" s="8" t="s">
        <v>61</v>
      </c>
      <c r="B44" s="3" t="s">
        <v>11</v>
      </c>
      <c r="C44" s="4">
        <v>4789.68</v>
      </c>
      <c r="D44" s="4">
        <v>5723550</v>
      </c>
      <c r="E44" s="4">
        <f t="shared" si="39"/>
        <v>27413972964</v>
      </c>
      <c r="F44" s="4">
        <v>1736000</v>
      </c>
      <c r="G44" s="4">
        <v>1734264</v>
      </c>
      <c r="H44" s="4">
        <f t="shared" si="48"/>
        <v>15791.459080645162</v>
      </c>
      <c r="I44" s="10">
        <f t="shared" si="49"/>
        <v>15807.266346992154</v>
      </c>
    </row>
    <row r="45" spans="1:9" x14ac:dyDescent="0.35">
      <c r="A45" s="8" t="s">
        <v>62</v>
      </c>
      <c r="B45" s="3" t="s">
        <v>11</v>
      </c>
      <c r="C45" s="4">
        <v>5963.3</v>
      </c>
      <c r="D45" s="4">
        <v>5723550</v>
      </c>
      <c r="E45" s="4">
        <f t="shared" si="39"/>
        <v>34131245715</v>
      </c>
      <c r="F45" s="4">
        <v>2137000</v>
      </c>
      <c r="G45" s="4">
        <v>2134863</v>
      </c>
      <c r="H45" s="4">
        <f t="shared" si="48"/>
        <v>15971.570292466075</v>
      </c>
      <c r="I45" s="10">
        <f t="shared" si="49"/>
        <v>15987.557850316391</v>
      </c>
    </row>
    <row r="46" spans="1:9" x14ac:dyDescent="0.35">
      <c r="A46" s="8" t="s">
        <v>63</v>
      </c>
      <c r="B46" s="3" t="s">
        <v>11</v>
      </c>
      <c r="C46" s="3">
        <v>0</v>
      </c>
      <c r="D46" s="3">
        <v>0</v>
      </c>
      <c r="E46" s="5">
        <f t="shared" si="39"/>
        <v>0</v>
      </c>
      <c r="F46" s="3">
        <v>0</v>
      </c>
      <c r="G46" s="3">
        <v>0</v>
      </c>
      <c r="H46" s="5">
        <f t="shared" ref="H46" si="50">IF(F46,($E46)/F46,0)</f>
        <v>0</v>
      </c>
      <c r="I46" s="14">
        <f t="shared" ref="I46" si="51">IF(G46,($E46)/G46,0)</f>
        <v>0</v>
      </c>
    </row>
    <row r="47" spans="1:9" x14ac:dyDescent="0.35">
      <c r="A47" s="8" t="s">
        <v>64</v>
      </c>
      <c r="B47" s="3" t="s">
        <v>11</v>
      </c>
      <c r="C47" s="17">
        <f>SUM(C44:C46)</f>
        <v>10752.98</v>
      </c>
      <c r="D47" s="24"/>
      <c r="E47" s="17">
        <f>SUM(E44:E46)</f>
        <v>61545218679</v>
      </c>
      <c r="F47" s="17">
        <f t="shared" ref="F47" si="52">SUM(F44:F46)</f>
        <v>3873000</v>
      </c>
      <c r="G47" s="17">
        <f t="shared" ref="G47" si="53">SUM(G44:G46)</f>
        <v>3869127</v>
      </c>
      <c r="H47" s="17">
        <f t="shared" ref="H47:H50" si="54">IF(F47,($E47)/F47,0)</f>
        <v>15890.838801704105</v>
      </c>
      <c r="I47" s="23">
        <f t="shared" ref="I47:I50" si="55">IF(G47,($E47)/G47,0)</f>
        <v>15906.745547251357</v>
      </c>
    </row>
    <row r="48" spans="1:9" x14ac:dyDescent="0.35">
      <c r="A48" s="12" t="s">
        <v>65</v>
      </c>
      <c r="B48" s="3" t="s">
        <v>11</v>
      </c>
      <c r="C48" s="7">
        <v>3852.78</v>
      </c>
      <c r="D48" s="4">
        <v>5723550</v>
      </c>
      <c r="E48" s="4">
        <f t="shared" si="39"/>
        <v>22051578969</v>
      </c>
      <c r="F48" s="7">
        <v>2254000</v>
      </c>
      <c r="G48" s="7">
        <v>2250780</v>
      </c>
      <c r="H48" s="4">
        <f t="shared" si="54"/>
        <v>9783.3092142857149</v>
      </c>
      <c r="I48" s="10">
        <f t="shared" si="55"/>
        <v>9797.3053648068671</v>
      </c>
    </row>
    <row r="49" spans="1:9" x14ac:dyDescent="0.35">
      <c r="A49" s="12" t="s">
        <v>66</v>
      </c>
      <c r="B49" s="3" t="s">
        <v>11</v>
      </c>
      <c r="C49" s="7">
        <v>5555.81</v>
      </c>
      <c r="D49" s="4">
        <v>5723550</v>
      </c>
      <c r="E49" s="4">
        <f t="shared" si="39"/>
        <v>31798956325.500004</v>
      </c>
      <c r="F49" s="7">
        <v>3293000</v>
      </c>
      <c r="G49" s="7">
        <v>3290100</v>
      </c>
      <c r="H49" s="4">
        <f t="shared" si="54"/>
        <v>9656.5309218038274</v>
      </c>
      <c r="I49" s="10">
        <f t="shared" si="55"/>
        <v>9665.042498860219</v>
      </c>
    </row>
    <row r="50" spans="1:9" x14ac:dyDescent="0.35">
      <c r="A50" s="12" t="s">
        <v>67</v>
      </c>
      <c r="B50" s="3" t="s">
        <v>11</v>
      </c>
      <c r="C50" s="7">
        <v>4639.72</v>
      </c>
      <c r="D50" s="4">
        <v>5723550</v>
      </c>
      <c r="E50" s="4">
        <f t="shared" si="39"/>
        <v>26555669406</v>
      </c>
      <c r="F50" s="7">
        <v>2583000</v>
      </c>
      <c r="G50" s="7">
        <v>2580620</v>
      </c>
      <c r="H50" s="4">
        <f t="shared" si="54"/>
        <v>10280.940536585365</v>
      </c>
      <c r="I50" s="10">
        <f t="shared" si="55"/>
        <v>10290.422226441708</v>
      </c>
    </row>
    <row r="51" spans="1:9" x14ac:dyDescent="0.35">
      <c r="A51" s="12" t="s">
        <v>68</v>
      </c>
      <c r="B51" s="3" t="s">
        <v>11</v>
      </c>
      <c r="C51" s="17">
        <f>SUM(C48:C50)</f>
        <v>14048.310000000001</v>
      </c>
      <c r="D51" s="19"/>
      <c r="E51" s="17">
        <f>SUM(E48:E50)</f>
        <v>80406204700.5</v>
      </c>
      <c r="F51" s="17">
        <f t="shared" ref="F51" si="56">SUM(F48:F50)</f>
        <v>8130000</v>
      </c>
      <c r="G51" s="17">
        <f t="shared" ref="G51" si="57">SUM(G48:G50)</f>
        <v>8121500</v>
      </c>
      <c r="H51" s="17">
        <f t="shared" ref="H51:H53" si="58">IF(F51,($E51)/F51,0)</f>
        <v>9890.0620787822882</v>
      </c>
      <c r="I51" s="23">
        <f t="shared" ref="I51:I53" si="59">IF(G51,($E51)/G51,0)</f>
        <v>9900.4130641507109</v>
      </c>
    </row>
    <row r="52" spans="1:9" x14ac:dyDescent="0.35">
      <c r="A52" s="12" t="s">
        <v>69</v>
      </c>
      <c r="B52" s="3" t="s">
        <v>11</v>
      </c>
      <c r="C52" s="3">
        <v>0</v>
      </c>
      <c r="D52" s="3">
        <v>0</v>
      </c>
      <c r="E52" s="5">
        <f t="shared" ref="E52" si="60">C52*D52</f>
        <v>0</v>
      </c>
      <c r="F52" s="3">
        <v>0</v>
      </c>
      <c r="G52" s="3">
        <v>0</v>
      </c>
      <c r="H52" s="5">
        <f t="shared" si="58"/>
        <v>0</v>
      </c>
      <c r="I52" s="14">
        <f t="shared" si="59"/>
        <v>0</v>
      </c>
    </row>
    <row r="53" spans="1:9" x14ac:dyDescent="0.35">
      <c r="A53" s="12" t="s">
        <v>70</v>
      </c>
      <c r="B53" s="3" t="s">
        <v>11</v>
      </c>
      <c r="C53" s="7">
        <v>3000.79</v>
      </c>
      <c r="D53" s="4">
        <v>5723550</v>
      </c>
      <c r="E53" s="4">
        <f t="shared" si="39"/>
        <v>17175171604.5</v>
      </c>
      <c r="F53" s="7">
        <v>1003000</v>
      </c>
      <c r="G53" s="7">
        <v>1001997</v>
      </c>
      <c r="H53" s="4">
        <f t="shared" si="58"/>
        <v>17123.800203888335</v>
      </c>
      <c r="I53" s="10">
        <f t="shared" si="59"/>
        <v>17140.941145033368</v>
      </c>
    </row>
    <row r="54" spans="1:9" x14ac:dyDescent="0.35">
      <c r="A54" s="8" t="s">
        <v>71</v>
      </c>
      <c r="B54" s="3" t="s">
        <v>11</v>
      </c>
      <c r="C54" s="17">
        <f>SUM(C52:C53)</f>
        <v>3000.79</v>
      </c>
      <c r="D54" s="19"/>
      <c r="E54" s="17">
        <f t="shared" ref="E54" si="61">SUM(E52:E53)</f>
        <v>17175171604.5</v>
      </c>
      <c r="F54" s="17">
        <f t="shared" ref="F54" si="62">SUM(F52:F53)</f>
        <v>1003000</v>
      </c>
      <c r="G54" s="17">
        <f t="shared" ref="G54" si="63">SUM(G52:G53)</f>
        <v>1001997</v>
      </c>
      <c r="H54" s="17">
        <f t="shared" ref="H54:H57" si="64">IF(F54,($E54)/F54,0)</f>
        <v>17123.800203888335</v>
      </c>
      <c r="I54" s="23">
        <f t="shared" ref="I54:I57" si="65">IF(G54,($E54)/G54,0)</f>
        <v>17140.941145033368</v>
      </c>
    </row>
    <row r="55" spans="1:9" x14ac:dyDescent="0.35">
      <c r="A55" s="8" t="s">
        <v>72</v>
      </c>
      <c r="B55" s="3" t="s">
        <v>11</v>
      </c>
      <c r="C55" s="65">
        <v>42.3</v>
      </c>
      <c r="D55" s="4">
        <v>5778518.5899999999</v>
      </c>
      <c r="E55" s="21">
        <f t="shared" si="39"/>
        <v>244431336.35699996</v>
      </c>
      <c r="F55" s="49">
        <v>0</v>
      </c>
      <c r="G55" s="49">
        <v>0</v>
      </c>
      <c r="H55" s="21">
        <f t="shared" si="64"/>
        <v>0</v>
      </c>
      <c r="I55" s="22">
        <f t="shared" si="65"/>
        <v>0</v>
      </c>
    </row>
    <row r="56" spans="1:9" ht="15" thickBot="1" x14ac:dyDescent="0.4">
      <c r="A56" s="11" t="s">
        <v>73</v>
      </c>
      <c r="B56" s="20" t="s">
        <v>11</v>
      </c>
      <c r="C56" s="64">
        <v>1.67</v>
      </c>
      <c r="D56" s="4">
        <v>5778518.5899999999</v>
      </c>
      <c r="E56" s="51">
        <f t="shared" si="39"/>
        <v>9650126.0452999994</v>
      </c>
      <c r="F56" s="51">
        <v>0</v>
      </c>
      <c r="G56" s="51">
        <v>0</v>
      </c>
      <c r="H56" s="51">
        <f t="shared" si="64"/>
        <v>0</v>
      </c>
      <c r="I56" s="52">
        <f t="shared" si="65"/>
        <v>0</v>
      </c>
    </row>
    <row r="57" spans="1:9" ht="15" thickBot="1" x14ac:dyDescent="0.4">
      <c r="A57" s="93" t="s">
        <v>74</v>
      </c>
      <c r="B57" s="94" t="s">
        <v>11</v>
      </c>
      <c r="C57" s="85">
        <f>SUM(C34,C37,C40,C43,C47,C51,C54,C55,C56)</f>
        <v>39987.69</v>
      </c>
      <c r="D57" s="96"/>
      <c r="E57" s="85">
        <f t="shared" ref="E57" si="66">SUM(E34,E37,E40,E43,E47,E51,E54,E55,E56)</f>
        <v>228873960068.40228</v>
      </c>
      <c r="F57" s="85">
        <f>SUM(F34,F37,F40,F43,F47,F51,F54,F55,F56)</f>
        <v>17602000</v>
      </c>
      <c r="G57" s="85">
        <f t="shared" ref="G57" si="67">SUM(G34,G37,G40,G43,G47,G51,G54,G55,G56)</f>
        <v>17584028</v>
      </c>
      <c r="H57" s="85">
        <f t="shared" si="64"/>
        <v>13002.724694262146</v>
      </c>
      <c r="I57" s="95">
        <f t="shared" si="65"/>
        <v>13016.014309599728</v>
      </c>
    </row>
    <row r="59" spans="1:9" ht="14.5" customHeight="1" x14ac:dyDescent="0.35">
      <c r="A59" s="128" t="s">
        <v>20</v>
      </c>
      <c r="B59" s="129"/>
      <c r="C59" s="129"/>
      <c r="D59" s="129"/>
      <c r="E59" s="129"/>
      <c r="F59" s="129"/>
      <c r="G59" s="129"/>
      <c r="H59" s="129"/>
      <c r="I59" s="130"/>
    </row>
    <row r="60" spans="1:9" x14ac:dyDescent="0.3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 x14ac:dyDescent="0.35">
      <c r="A61" s="8" t="s">
        <v>49</v>
      </c>
      <c r="B61" s="3" t="s">
        <v>11</v>
      </c>
      <c r="C61" s="25">
        <v>0</v>
      </c>
      <c r="D61" s="25">
        <v>0</v>
      </c>
      <c r="E61" s="5">
        <f t="shared" ref="E61" si="68">C61*D61</f>
        <v>0</v>
      </c>
      <c r="F61" s="25">
        <v>0</v>
      </c>
      <c r="G61" s="25">
        <v>0</v>
      </c>
      <c r="H61" s="5">
        <f t="shared" ref="H61:H63" si="69">IF(F61,($E61)/F61,0)</f>
        <v>0</v>
      </c>
      <c r="I61" s="14">
        <f t="shared" ref="I61:I63" si="70">IF(G61,($E61)/G61,0)</f>
        <v>0</v>
      </c>
    </row>
    <row r="62" spans="1:9" x14ac:dyDescent="0.35">
      <c r="A62" s="8" t="s">
        <v>50</v>
      </c>
      <c r="B62" s="3" t="s">
        <v>11</v>
      </c>
      <c r="C62" s="25">
        <v>0</v>
      </c>
      <c r="D62" s="25">
        <v>0</v>
      </c>
      <c r="E62" s="5">
        <f t="shared" ref="E62" si="71">C62*D62</f>
        <v>0</v>
      </c>
      <c r="F62" s="25">
        <v>0</v>
      </c>
      <c r="G62" s="25">
        <v>0</v>
      </c>
      <c r="H62" s="5">
        <f t="shared" si="69"/>
        <v>0</v>
      </c>
      <c r="I62" s="14">
        <f t="shared" si="70"/>
        <v>0</v>
      </c>
    </row>
    <row r="63" spans="1:9" x14ac:dyDescent="0.35">
      <c r="A63" s="8" t="s">
        <v>51</v>
      </c>
      <c r="B63" s="3" t="s">
        <v>11</v>
      </c>
      <c r="C63" s="21">
        <f t="shared" ref="C63:E63" si="72">SUM(C61:C62)</f>
        <v>0</v>
      </c>
      <c r="D63" s="26"/>
      <c r="E63" s="21">
        <f t="shared" si="72"/>
        <v>0</v>
      </c>
      <c r="F63" s="21">
        <f t="shared" ref="F63" si="73">SUM(F61:F62)</f>
        <v>0</v>
      </c>
      <c r="G63" s="21">
        <f t="shared" ref="G63" si="74">SUM(G61:G62)</f>
        <v>0</v>
      </c>
      <c r="H63" s="21">
        <f t="shared" si="69"/>
        <v>0</v>
      </c>
      <c r="I63" s="22">
        <f t="shared" si="70"/>
        <v>0</v>
      </c>
    </row>
    <row r="64" spans="1:9" x14ac:dyDescent="0.35">
      <c r="A64" s="8" t="s">
        <v>52</v>
      </c>
      <c r="B64" s="3" t="s">
        <v>11</v>
      </c>
      <c r="C64" s="25">
        <v>0</v>
      </c>
      <c r="D64" s="25">
        <v>0</v>
      </c>
      <c r="E64" s="5">
        <f t="shared" ref="E64" si="75">C64*D64</f>
        <v>0</v>
      </c>
      <c r="F64" s="25">
        <v>0</v>
      </c>
      <c r="G64" s="25">
        <v>0</v>
      </c>
      <c r="H64" s="5">
        <f t="shared" ref="H64:H66" si="76">IF(F64,($E64)/F64,0)</f>
        <v>0</v>
      </c>
      <c r="I64" s="14">
        <f t="shared" ref="I64:I66" si="77">IF(G64,($E64)/G64,0)</f>
        <v>0</v>
      </c>
    </row>
    <row r="65" spans="1:9" x14ac:dyDescent="0.35">
      <c r="A65" s="8" t="s">
        <v>53</v>
      </c>
      <c r="B65" s="3" t="s">
        <v>11</v>
      </c>
      <c r="C65" s="66">
        <v>84.26</v>
      </c>
      <c r="D65" s="66">
        <v>5723550</v>
      </c>
      <c r="E65" s="4">
        <f t="shared" ref="E65" si="78">C65*D65</f>
        <v>482266323</v>
      </c>
      <c r="F65" s="66">
        <v>24000</v>
      </c>
      <c r="G65" s="66">
        <v>23976</v>
      </c>
      <c r="H65" s="4">
        <f t="shared" si="76"/>
        <v>20094.430124999999</v>
      </c>
      <c r="I65" s="10">
        <f t="shared" si="77"/>
        <v>20114.544669669671</v>
      </c>
    </row>
    <row r="66" spans="1:9" x14ac:dyDescent="0.35">
      <c r="A66" s="8" t="s">
        <v>54</v>
      </c>
      <c r="B66" s="3" t="s">
        <v>11</v>
      </c>
      <c r="C66" s="21">
        <f t="shared" ref="C66" si="79">SUM(C64:C65)</f>
        <v>84.26</v>
      </c>
      <c r="D66" s="26"/>
      <c r="E66" s="17">
        <f t="shared" ref="E66" si="80">SUM(E64:E65)</f>
        <v>482266323</v>
      </c>
      <c r="F66" s="17">
        <f t="shared" ref="F66" si="81">SUM(F64:F65)</f>
        <v>24000</v>
      </c>
      <c r="G66" s="17">
        <f t="shared" ref="G66" si="82">SUM(G64:G65)</f>
        <v>23976</v>
      </c>
      <c r="H66" s="17">
        <f t="shared" si="76"/>
        <v>20094.430124999999</v>
      </c>
      <c r="I66" s="23">
        <f t="shared" si="77"/>
        <v>20114.544669669671</v>
      </c>
    </row>
    <row r="67" spans="1:9" x14ac:dyDescent="0.35">
      <c r="A67" s="12" t="s">
        <v>55</v>
      </c>
      <c r="B67" s="3" t="s">
        <v>11</v>
      </c>
      <c r="C67" s="48">
        <v>9514.17</v>
      </c>
      <c r="D67" s="66">
        <v>5723550</v>
      </c>
      <c r="E67" s="4">
        <f t="shared" ref="E67:E68" si="83">C67*D67</f>
        <v>54454827703.5</v>
      </c>
      <c r="F67" s="48">
        <v>3527000</v>
      </c>
      <c r="G67" s="48">
        <v>3523473</v>
      </c>
      <c r="H67" s="4">
        <f t="shared" ref="H67:H69" si="84">IF(F67,($E67)/F67,0)</f>
        <v>15439.418118372554</v>
      </c>
      <c r="I67" s="10">
        <f t="shared" ref="I67:I69" si="85">IF(G67,($E67)/G67,0)</f>
        <v>15454.872991363918</v>
      </c>
    </row>
    <row r="68" spans="1:9" x14ac:dyDescent="0.35">
      <c r="A68" s="12" t="s">
        <v>56</v>
      </c>
      <c r="B68" s="3" t="s">
        <v>11</v>
      </c>
      <c r="C68" s="48">
        <v>7939.45</v>
      </c>
      <c r="D68" s="66">
        <v>5723550</v>
      </c>
      <c r="E68" s="4">
        <f t="shared" si="83"/>
        <v>45441839047.5</v>
      </c>
      <c r="F68" s="48">
        <v>2910000</v>
      </c>
      <c r="G68" s="48">
        <v>2907090</v>
      </c>
      <c r="H68" s="4">
        <f t="shared" si="84"/>
        <v>15615.75225</v>
      </c>
      <c r="I68" s="10">
        <f t="shared" si="85"/>
        <v>15631.383633633634</v>
      </c>
    </row>
    <row r="69" spans="1:9" x14ac:dyDescent="0.35">
      <c r="A69" s="8" t="s">
        <v>57</v>
      </c>
      <c r="B69" s="3" t="s">
        <v>11</v>
      </c>
      <c r="C69" s="17">
        <f t="shared" ref="C69" si="86">SUM(C67:C68)</f>
        <v>17453.62</v>
      </c>
      <c r="D69" s="26"/>
      <c r="E69" s="17">
        <f t="shared" ref="E69" si="87">SUM(E67:E68)</f>
        <v>99896666751</v>
      </c>
      <c r="F69" s="17">
        <f t="shared" ref="F69" si="88">SUM(F67:F68)</f>
        <v>6437000</v>
      </c>
      <c r="G69" s="17">
        <f t="shared" ref="G69" si="89">SUM(G67:G68)</f>
        <v>6430563</v>
      </c>
      <c r="H69" s="17">
        <f t="shared" si="84"/>
        <v>15519.134185334784</v>
      </c>
      <c r="I69" s="23">
        <f t="shared" si="85"/>
        <v>15534.668854188973</v>
      </c>
    </row>
    <row r="70" spans="1:9" x14ac:dyDescent="0.35">
      <c r="A70" s="12" t="s">
        <v>58</v>
      </c>
      <c r="B70" s="3" t="s">
        <v>11</v>
      </c>
      <c r="C70" s="25">
        <v>0</v>
      </c>
      <c r="D70" s="25">
        <v>0</v>
      </c>
      <c r="E70" s="5">
        <f t="shared" ref="E70" si="90">C70*D70</f>
        <v>0</v>
      </c>
      <c r="F70" s="25">
        <v>0</v>
      </c>
      <c r="G70" s="25">
        <v>0</v>
      </c>
      <c r="H70" s="5">
        <f t="shared" ref="H70:H72" si="91">IF(F70,($E70)/F70,0)</f>
        <v>0</v>
      </c>
      <c r="I70" s="14">
        <f t="shared" ref="I70:I72" si="92">IF(G70,($E70)/G70,0)</f>
        <v>0</v>
      </c>
    </row>
    <row r="71" spans="1:9" x14ac:dyDescent="0.35">
      <c r="A71" s="12" t="s">
        <v>59</v>
      </c>
      <c r="B71" s="3" t="s">
        <v>11</v>
      </c>
      <c r="C71" s="48">
        <v>9411.3799999999992</v>
      </c>
      <c r="D71" s="48">
        <v>5382745</v>
      </c>
      <c r="E71" s="4">
        <f t="shared" ref="E71" si="93">C71*D71</f>
        <v>50659058638.099998</v>
      </c>
      <c r="F71" s="48">
        <v>3621000</v>
      </c>
      <c r="G71" s="48">
        <v>3617379</v>
      </c>
      <c r="H71" s="4">
        <f t="shared" si="91"/>
        <v>13990.350355730461</v>
      </c>
      <c r="I71" s="10">
        <f t="shared" si="92"/>
        <v>14004.354710440901</v>
      </c>
    </row>
    <row r="72" spans="1:9" x14ac:dyDescent="0.35">
      <c r="A72" s="8" t="s">
        <v>60</v>
      </c>
      <c r="B72" s="3" t="s">
        <v>11</v>
      </c>
      <c r="C72" s="17">
        <f t="shared" ref="C72" si="94">SUM(C70:C71)</f>
        <v>9411.3799999999992</v>
      </c>
      <c r="D72" s="26"/>
      <c r="E72" s="17">
        <f t="shared" ref="E72" si="95">SUM(E70:E71)</f>
        <v>50659058638.099998</v>
      </c>
      <c r="F72" s="17">
        <f t="shared" ref="F72" si="96">SUM(F70:F71)</f>
        <v>3621000</v>
      </c>
      <c r="G72" s="17">
        <f t="shared" ref="G72" si="97">SUM(G70:G71)</f>
        <v>3617379</v>
      </c>
      <c r="H72" s="17">
        <f t="shared" si="91"/>
        <v>13990.350355730461</v>
      </c>
      <c r="I72" s="23">
        <f t="shared" si="92"/>
        <v>14004.354710440901</v>
      </c>
    </row>
    <row r="73" spans="1:9" x14ac:dyDescent="0.35">
      <c r="A73" s="8" t="s">
        <v>61</v>
      </c>
      <c r="B73" s="3" t="s">
        <v>11</v>
      </c>
      <c r="C73" s="66">
        <v>11010.51</v>
      </c>
      <c r="D73" s="66">
        <v>5723550</v>
      </c>
      <c r="E73" s="4">
        <f t="shared" ref="E73:E75" si="98">C73*D73</f>
        <v>63019204510.5</v>
      </c>
      <c r="F73" s="66">
        <v>3993000</v>
      </c>
      <c r="G73" s="66">
        <v>3989007</v>
      </c>
      <c r="H73" s="4">
        <f t="shared" ref="H73:H76" si="99">IF(F73,($E73)/F73,0)</f>
        <v>15782.420363260706</v>
      </c>
      <c r="I73" s="10">
        <f t="shared" ref="I73:I76" si="100">IF(G73,($E73)/G73,0)</f>
        <v>15798.21858184255</v>
      </c>
    </row>
    <row r="74" spans="1:9" x14ac:dyDescent="0.35">
      <c r="A74" s="8" t="s">
        <v>62</v>
      </c>
      <c r="B74" s="3" t="s">
        <v>11</v>
      </c>
      <c r="C74" s="66">
        <v>14827.26</v>
      </c>
      <c r="D74" s="66">
        <v>5723550</v>
      </c>
      <c r="E74" s="4">
        <f t="shared" si="98"/>
        <v>84864563973</v>
      </c>
      <c r="F74" s="66">
        <v>5495000</v>
      </c>
      <c r="G74" s="66">
        <v>5489505</v>
      </c>
      <c r="H74" s="4">
        <f t="shared" si="99"/>
        <v>15443.960686624203</v>
      </c>
      <c r="I74" s="10">
        <f t="shared" si="100"/>
        <v>15459.420106730935</v>
      </c>
    </row>
    <row r="75" spans="1:9" x14ac:dyDescent="0.35">
      <c r="A75" s="8" t="s">
        <v>63</v>
      </c>
      <c r="B75" s="3" t="s">
        <v>11</v>
      </c>
      <c r="C75" s="66">
        <v>68.17</v>
      </c>
      <c r="D75" s="66">
        <v>5723550</v>
      </c>
      <c r="E75" s="4">
        <f t="shared" si="98"/>
        <v>390174403.5</v>
      </c>
      <c r="F75" s="66">
        <v>35000</v>
      </c>
      <c r="G75" s="66">
        <v>34965</v>
      </c>
      <c r="H75" s="4">
        <f t="shared" si="99"/>
        <v>11147.840099999999</v>
      </c>
      <c r="I75" s="10">
        <f t="shared" si="100"/>
        <v>11158.999099099099</v>
      </c>
    </row>
    <row r="76" spans="1:9" x14ac:dyDescent="0.35">
      <c r="A76" s="8" t="s">
        <v>64</v>
      </c>
      <c r="B76" s="3" t="s">
        <v>11</v>
      </c>
      <c r="C76" s="27">
        <f>SUM(C73:C75)</f>
        <v>25905.94</v>
      </c>
      <c r="D76" s="26"/>
      <c r="E76" s="17">
        <f>SUM(E73:E75)</f>
        <v>148273942887</v>
      </c>
      <c r="F76" s="27">
        <f>SUM(F73:F75)</f>
        <v>9523000</v>
      </c>
      <c r="G76" s="27">
        <f>SUM(G73:G75)</f>
        <v>9513477</v>
      </c>
      <c r="H76" s="17">
        <f t="shared" si="99"/>
        <v>15570.087460569148</v>
      </c>
      <c r="I76" s="23">
        <f t="shared" si="100"/>
        <v>15585.67313370285</v>
      </c>
    </row>
    <row r="77" spans="1:9" x14ac:dyDescent="0.35">
      <c r="A77" s="12" t="s">
        <v>65</v>
      </c>
      <c r="B77" s="3" t="s">
        <v>11</v>
      </c>
      <c r="C77" s="28">
        <v>14766.44</v>
      </c>
      <c r="D77" s="66">
        <v>5723550</v>
      </c>
      <c r="E77" s="4">
        <f t="shared" ref="E77:E79" si="101">C77*D77</f>
        <v>84516457662</v>
      </c>
      <c r="F77" s="28">
        <v>8560000</v>
      </c>
      <c r="G77" s="28">
        <v>8558220</v>
      </c>
      <c r="H77" s="4">
        <f t="shared" ref="H77:H80" si="102">IF(F77,($E77)/F77,0)</f>
        <v>9873.417951168225</v>
      </c>
      <c r="I77" s="10">
        <f t="shared" ref="I77:I80" si="103">IF(G77,($E77)/G77,0)</f>
        <v>9875.4714954745268</v>
      </c>
    </row>
    <row r="78" spans="1:9" x14ac:dyDescent="0.35">
      <c r="A78" s="12" t="s">
        <v>66</v>
      </c>
      <c r="B78" s="3" t="s">
        <v>11</v>
      </c>
      <c r="C78" s="28">
        <v>15162.18</v>
      </c>
      <c r="D78" s="66">
        <v>5723550</v>
      </c>
      <c r="E78" s="4">
        <f t="shared" si="101"/>
        <v>86781495339</v>
      </c>
      <c r="F78" s="28">
        <v>8729000</v>
      </c>
      <c r="G78" s="28">
        <v>8727900</v>
      </c>
      <c r="H78" s="4">
        <f t="shared" si="102"/>
        <v>9941.7453704891741</v>
      </c>
      <c r="I78" s="10">
        <f t="shared" si="103"/>
        <v>9942.9983545870145</v>
      </c>
    </row>
    <row r="79" spans="1:9" x14ac:dyDescent="0.35">
      <c r="A79" s="12" t="s">
        <v>67</v>
      </c>
      <c r="B79" s="3" t="s">
        <v>11</v>
      </c>
      <c r="C79" s="28">
        <v>13992.7</v>
      </c>
      <c r="D79" s="66">
        <v>5723550</v>
      </c>
      <c r="E79" s="4">
        <f t="shared" si="101"/>
        <v>80087918085</v>
      </c>
      <c r="F79" s="28">
        <v>7879000</v>
      </c>
      <c r="G79" s="28">
        <v>7877380</v>
      </c>
      <c r="H79" s="4">
        <f t="shared" si="102"/>
        <v>10164.731321868258</v>
      </c>
      <c r="I79" s="10">
        <f t="shared" si="103"/>
        <v>10166.821720546679</v>
      </c>
    </row>
    <row r="80" spans="1:9" x14ac:dyDescent="0.35">
      <c r="A80" s="12" t="s">
        <v>68</v>
      </c>
      <c r="B80" s="3" t="s">
        <v>11</v>
      </c>
      <c r="C80" s="27">
        <f>SUM(C77:C79)</f>
        <v>43921.320000000007</v>
      </c>
      <c r="D80" s="29"/>
      <c r="E80" s="17">
        <f>SUM(E77:E79)</f>
        <v>251385871086</v>
      </c>
      <c r="F80" s="27">
        <f>SUM(F77:F79)</f>
        <v>25168000</v>
      </c>
      <c r="G80" s="27">
        <f>SUM(G77:G79)</f>
        <v>25163500</v>
      </c>
      <c r="H80" s="17">
        <f t="shared" si="102"/>
        <v>9988.3133775429123</v>
      </c>
      <c r="I80" s="23">
        <f t="shared" si="103"/>
        <v>9990.0995921076155</v>
      </c>
    </row>
    <row r="81" spans="1:9" x14ac:dyDescent="0.35">
      <c r="A81" s="12" t="s">
        <v>69</v>
      </c>
      <c r="B81" s="3" t="s">
        <v>11</v>
      </c>
      <c r="C81" s="25">
        <v>0</v>
      </c>
      <c r="D81" s="25">
        <v>0</v>
      </c>
      <c r="E81" s="5">
        <f t="shared" ref="E81" si="104">C81*D81</f>
        <v>0</v>
      </c>
      <c r="F81" s="25">
        <v>0</v>
      </c>
      <c r="G81" s="25">
        <v>0</v>
      </c>
      <c r="H81" s="5">
        <f t="shared" ref="H81:H83" si="105">IF(F81,($E81)/F81,0)</f>
        <v>0</v>
      </c>
      <c r="I81" s="14">
        <f t="shared" ref="I81:I83" si="106">IF(G81,($E81)/G81,0)</f>
        <v>0</v>
      </c>
    </row>
    <row r="82" spans="1:9" x14ac:dyDescent="0.35">
      <c r="A82" s="12" t="s">
        <v>70</v>
      </c>
      <c r="B82" s="3" t="s">
        <v>11</v>
      </c>
      <c r="C82" s="28">
        <v>7109.5</v>
      </c>
      <c r="D82" s="66">
        <v>5723550</v>
      </c>
      <c r="E82" s="4">
        <f t="shared" ref="E82" si="107">C82*D82</f>
        <v>40691578725</v>
      </c>
      <c r="F82" s="28">
        <v>2496000</v>
      </c>
      <c r="G82" s="28">
        <v>2493504</v>
      </c>
      <c r="H82" s="4">
        <f t="shared" si="105"/>
        <v>16302.715835336538</v>
      </c>
      <c r="I82" s="10">
        <f t="shared" si="106"/>
        <v>16319.034870206746</v>
      </c>
    </row>
    <row r="83" spans="1:9" x14ac:dyDescent="0.35">
      <c r="A83" s="8" t="s">
        <v>71</v>
      </c>
      <c r="B83" s="3" t="s">
        <v>11</v>
      </c>
      <c r="C83" s="17">
        <f t="shared" ref="C83" si="108">SUM(C81:C82)</f>
        <v>7109.5</v>
      </c>
      <c r="D83" s="29"/>
      <c r="E83" s="17">
        <f t="shared" ref="E83" si="109">SUM(E81:E82)</f>
        <v>40691578725</v>
      </c>
      <c r="F83" s="17">
        <f t="shared" ref="F83" si="110">SUM(F81:F82)</f>
        <v>2496000</v>
      </c>
      <c r="G83" s="17">
        <f t="shared" ref="G83" si="111">SUM(G81:G82)</f>
        <v>2493504</v>
      </c>
      <c r="H83" s="17">
        <f t="shared" si="105"/>
        <v>16302.715835336538</v>
      </c>
      <c r="I83" s="23">
        <f t="shared" si="106"/>
        <v>16319.034870206746</v>
      </c>
    </row>
    <row r="84" spans="1:9" x14ac:dyDescent="0.35">
      <c r="A84" s="8" t="s">
        <v>72</v>
      </c>
      <c r="B84" s="3" t="s">
        <v>11</v>
      </c>
      <c r="C84" s="67">
        <v>1.5</v>
      </c>
      <c r="D84" s="4">
        <v>5778518.5899999999</v>
      </c>
      <c r="E84" s="138">
        <f t="shared" ref="E84:E85" si="112">C84*D84</f>
        <v>8667777.8849999998</v>
      </c>
      <c r="F84" s="53">
        <v>0</v>
      </c>
      <c r="G84" s="53">
        <v>0</v>
      </c>
      <c r="H84" s="21">
        <f t="shared" ref="H84:H86" si="113">IF(F84,($E84)/F84,0)</f>
        <v>0</v>
      </c>
      <c r="I84" s="22">
        <f t="shared" ref="I84:I86" si="114">IF(G84,($E84)/G84,0)</f>
        <v>0</v>
      </c>
    </row>
    <row r="85" spans="1:9" ht="15" thickBot="1" x14ac:dyDescent="0.4">
      <c r="A85" s="11" t="s">
        <v>73</v>
      </c>
      <c r="B85" s="20" t="s">
        <v>11</v>
      </c>
      <c r="C85" s="68">
        <v>3.31</v>
      </c>
      <c r="D85" s="4">
        <v>5778518.5899999999</v>
      </c>
      <c r="E85" s="138">
        <f t="shared" si="112"/>
        <v>19126896.532899998</v>
      </c>
      <c r="F85" s="54">
        <v>0</v>
      </c>
      <c r="G85" s="54">
        <v>0</v>
      </c>
      <c r="H85" s="51">
        <f t="shared" si="113"/>
        <v>0</v>
      </c>
      <c r="I85" s="52">
        <f t="shared" si="114"/>
        <v>0</v>
      </c>
    </row>
    <row r="86" spans="1:9" ht="15" thickBot="1" x14ac:dyDescent="0.4">
      <c r="A86" s="93" t="s">
        <v>74</v>
      </c>
      <c r="B86" s="94" t="s">
        <v>11</v>
      </c>
      <c r="C86" s="85">
        <f>SUM(C63,C66,C69,C72,C76,C80,C83,C84,C85)</f>
        <v>103890.83</v>
      </c>
      <c r="D86" s="96"/>
      <c r="E86" s="85">
        <f t="shared" ref="E86" si="115">SUM(E63,E66,E69,E72,E76,E80,E83,E84,E85)</f>
        <v>591417179084.51794</v>
      </c>
      <c r="F86" s="85">
        <f>SUM(F63,F66,F69,F72,F76,F80,F83,F84,F85)</f>
        <v>47269000</v>
      </c>
      <c r="G86" s="85">
        <f t="shared" ref="G86" si="116">SUM(G63,G66,G69,G72,G76,G80,G83,G84,G85)</f>
        <v>47242399</v>
      </c>
      <c r="H86" s="85">
        <f t="shared" si="113"/>
        <v>12511.734521240516</v>
      </c>
      <c r="I86" s="95">
        <f t="shared" si="114"/>
        <v>12518.779562496773</v>
      </c>
    </row>
  </sheetData>
  <mergeCells count="3">
    <mergeCell ref="A1:I1"/>
    <mergeCell ref="A30:I30"/>
    <mergeCell ref="A59:I59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L23"/>
  <sheetViews>
    <sheetView topLeftCell="A14" workbookViewId="0">
      <selection activeCell="C25" sqref="C25"/>
    </sheetView>
  </sheetViews>
  <sheetFormatPr defaultColWidth="9.1796875" defaultRowHeight="14.5" x14ac:dyDescent="0.35"/>
  <cols>
    <col min="1" max="1" width="14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1" width="9.1796875" style="1"/>
    <col min="12" max="12" width="12.54296875" style="1" bestFit="1" customWidth="1"/>
    <col min="13" max="16384" width="9.1796875" style="1"/>
  </cols>
  <sheetData>
    <row r="1" spans="1:12" ht="14.5" customHeight="1" x14ac:dyDescent="0.35">
      <c r="A1" s="128" t="s">
        <v>0</v>
      </c>
      <c r="B1" s="129"/>
      <c r="C1" s="129"/>
      <c r="D1" s="129"/>
      <c r="E1" s="129"/>
      <c r="F1" s="129"/>
      <c r="G1" s="129"/>
      <c r="H1" s="129"/>
      <c r="I1" s="130"/>
    </row>
    <row r="2" spans="1:12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12" x14ac:dyDescent="0.35">
      <c r="A3" s="8" t="s">
        <v>75</v>
      </c>
      <c r="B3" s="3" t="s">
        <v>12</v>
      </c>
      <c r="C3" s="4">
        <v>176155.75</v>
      </c>
      <c r="D3" s="4">
        <v>5800000</v>
      </c>
      <c r="E3" s="4">
        <f>C3*D3</f>
        <v>1021703350000</v>
      </c>
      <c r="F3" s="133">
        <v>95731876</v>
      </c>
      <c r="G3" s="133">
        <v>95636144</v>
      </c>
      <c r="H3" s="133">
        <f>IF(F3,($E3+$E4)/F3,0)</f>
        <v>10920.254169050233</v>
      </c>
      <c r="I3" s="134">
        <f>IF(G3,($E3+$E4)/G3,0)</f>
        <v>10931.185368577804</v>
      </c>
      <c r="L3" s="69"/>
    </row>
    <row r="4" spans="1:12" x14ac:dyDescent="0.35">
      <c r="A4" s="8"/>
      <c r="B4" s="3" t="s">
        <v>11</v>
      </c>
      <c r="C4" s="4">
        <v>4088.4599999999996</v>
      </c>
      <c r="D4" s="4">
        <v>5800000</v>
      </c>
      <c r="E4" s="4">
        <f t="shared" ref="E4:E6" si="0">C4*D4</f>
        <v>23713067999.999996</v>
      </c>
      <c r="F4" s="133"/>
      <c r="G4" s="133"/>
      <c r="H4" s="133"/>
      <c r="I4" s="134"/>
      <c r="L4" s="69"/>
    </row>
    <row r="5" spans="1:12" x14ac:dyDescent="0.35">
      <c r="A5" s="8" t="s">
        <v>76</v>
      </c>
      <c r="B5" s="3" t="s">
        <v>12</v>
      </c>
      <c r="C5" s="4">
        <v>102881.42931034483</v>
      </c>
      <c r="D5" s="4">
        <v>5800000</v>
      </c>
      <c r="E5" s="4">
        <f t="shared" si="0"/>
        <v>596712290000</v>
      </c>
      <c r="F5" s="133">
        <v>53465601</v>
      </c>
      <c r="G5" s="133">
        <v>53412135</v>
      </c>
      <c r="H5" s="133">
        <f>IF(F5,($E5+$E6)/F5,0)</f>
        <v>11160.676749897564</v>
      </c>
      <c r="I5" s="134">
        <f>IF(G5,($E5+$E6)/G5,0)</f>
        <v>11171.848681952144</v>
      </c>
      <c r="L5" s="69"/>
    </row>
    <row r="6" spans="1:12" x14ac:dyDescent="0.35">
      <c r="A6" s="8"/>
      <c r="B6" s="3" t="s">
        <v>11</v>
      </c>
      <c r="C6" s="5">
        <v>0</v>
      </c>
      <c r="D6" s="5">
        <v>0</v>
      </c>
      <c r="E6" s="5">
        <f t="shared" si="0"/>
        <v>0</v>
      </c>
      <c r="F6" s="133"/>
      <c r="G6" s="133"/>
      <c r="H6" s="133"/>
      <c r="I6" s="134"/>
      <c r="L6" s="69"/>
    </row>
    <row r="7" spans="1:12" x14ac:dyDescent="0.35">
      <c r="A7" s="11" t="s">
        <v>77</v>
      </c>
      <c r="B7" s="13"/>
      <c r="C7" s="50">
        <f>SUM(C3:C6)</f>
        <v>283125.63931034482</v>
      </c>
      <c r="D7" s="13"/>
      <c r="E7" s="50">
        <f>SUM(E3:E6)</f>
        <v>1642128708000</v>
      </c>
      <c r="F7" s="50">
        <f>SUM(F3:F6)</f>
        <v>149197477</v>
      </c>
      <c r="G7" s="50">
        <f>SUM(G3:G6)</f>
        <v>149048279</v>
      </c>
      <c r="H7" s="50">
        <f>$E7/F7</f>
        <v>11006.410704920969</v>
      </c>
      <c r="I7" s="55">
        <f>$E7/G7</f>
        <v>11017.428171713409</v>
      </c>
    </row>
    <row r="9" spans="1:12" ht="14.5" customHeight="1" x14ac:dyDescent="0.35">
      <c r="A9" s="128" t="s">
        <v>19</v>
      </c>
      <c r="B9" s="129"/>
      <c r="C9" s="129"/>
      <c r="D9" s="129"/>
      <c r="E9" s="129"/>
      <c r="F9" s="129"/>
      <c r="G9" s="129"/>
      <c r="H9" s="129"/>
      <c r="I9" s="130"/>
    </row>
    <row r="10" spans="1:12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12" x14ac:dyDescent="0.35">
      <c r="A11" s="8" t="s">
        <v>75</v>
      </c>
      <c r="B11" s="3" t="s">
        <v>12</v>
      </c>
      <c r="C11" s="4">
        <v>78970.17</v>
      </c>
      <c r="D11" s="4">
        <v>5800000</v>
      </c>
      <c r="E11" s="4">
        <f>C11*D11</f>
        <v>458026986000</v>
      </c>
      <c r="F11" s="133">
        <v>65289469</v>
      </c>
      <c r="G11" s="133">
        <v>65287759</v>
      </c>
      <c r="H11" s="133">
        <f>IF(F11,($E11+$E12)/F11,0)</f>
        <v>10825.11156584839</v>
      </c>
      <c r="I11" s="134">
        <f>IF(G11,($E11+$E12)/G11,0)</f>
        <v>10825.395094354517</v>
      </c>
    </row>
    <row r="12" spans="1:12" x14ac:dyDescent="0.35">
      <c r="A12" s="8"/>
      <c r="B12" s="3" t="s">
        <v>11</v>
      </c>
      <c r="C12" s="4">
        <v>42886</v>
      </c>
      <c r="D12" s="4">
        <v>5800000</v>
      </c>
      <c r="E12" s="4">
        <f t="shared" ref="E12:E14" si="1">C12*D12</f>
        <v>248738800000</v>
      </c>
      <c r="F12" s="133"/>
      <c r="G12" s="133"/>
      <c r="H12" s="133"/>
      <c r="I12" s="134"/>
    </row>
    <row r="13" spans="1:12" x14ac:dyDescent="0.35">
      <c r="A13" s="8" t="s">
        <v>76</v>
      </c>
      <c r="B13" s="3" t="s">
        <v>12</v>
      </c>
      <c r="C13" s="4">
        <v>37103.71</v>
      </c>
      <c r="D13" s="4">
        <v>5800000</v>
      </c>
      <c r="E13" s="4">
        <f t="shared" si="1"/>
        <v>215201518000</v>
      </c>
      <c r="F13" s="133">
        <v>23497840</v>
      </c>
      <c r="G13" s="133">
        <v>23497306</v>
      </c>
      <c r="H13" s="133">
        <f>IF(F13,($E13+$E14)/F13,0)</f>
        <v>11342.562465315961</v>
      </c>
      <c r="I13" s="134">
        <f>IF(G13,($E13+$E14)/G13,0)</f>
        <v>11342.820236498601</v>
      </c>
    </row>
    <row r="14" spans="1:12" x14ac:dyDescent="0.35">
      <c r="A14" s="8"/>
      <c r="B14" s="3" t="s">
        <v>11</v>
      </c>
      <c r="C14" s="4">
        <v>8849</v>
      </c>
      <c r="D14" s="4">
        <v>5800000</v>
      </c>
      <c r="E14" s="4">
        <f t="shared" si="1"/>
        <v>51324200000</v>
      </c>
      <c r="F14" s="133"/>
      <c r="G14" s="133"/>
      <c r="H14" s="133"/>
      <c r="I14" s="134"/>
    </row>
    <row r="15" spans="1:12" x14ac:dyDescent="0.35">
      <c r="A15" s="11" t="s">
        <v>77</v>
      </c>
      <c r="B15" s="13"/>
      <c r="C15" s="50">
        <f>SUM(C11:C14)</f>
        <v>167808.88</v>
      </c>
      <c r="D15" s="13"/>
      <c r="E15" s="50">
        <f>SUM(E11:E14)</f>
        <v>973291504000</v>
      </c>
      <c r="F15" s="50">
        <f>SUM(F11:F14)</f>
        <v>88787309</v>
      </c>
      <c r="G15" s="50">
        <f>SUM(G11:G14)</f>
        <v>88785065</v>
      </c>
      <c r="H15" s="50">
        <f>$E15/F15</f>
        <v>10962.056570494777</v>
      </c>
      <c r="I15" s="55">
        <f>$E15/G15</f>
        <v>10962.333631225027</v>
      </c>
    </row>
    <row r="17" spans="1:9" ht="14.5" customHeight="1" x14ac:dyDescent="0.35">
      <c r="A17" s="128" t="s">
        <v>20</v>
      </c>
      <c r="B17" s="129"/>
      <c r="C17" s="129"/>
      <c r="D17" s="129"/>
      <c r="E17" s="129"/>
      <c r="F17" s="129"/>
      <c r="G17" s="129"/>
      <c r="H17" s="129"/>
      <c r="I17" s="130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75</v>
      </c>
      <c r="B19" s="3" t="s">
        <v>12</v>
      </c>
      <c r="C19" s="4">
        <v>119217.94</v>
      </c>
      <c r="D19" s="4">
        <v>5800000</v>
      </c>
      <c r="E19" s="4">
        <f>C19*D19</f>
        <v>691464052000</v>
      </c>
      <c r="F19" s="133">
        <v>106925898</v>
      </c>
      <c r="G19" s="133">
        <v>106924530</v>
      </c>
      <c r="H19" s="133">
        <f>IF(F19,($E19+$E20)/F19,0)</f>
        <v>11042.597369628824</v>
      </c>
      <c r="I19" s="134">
        <f>IF(G19,($E19+$E20)/G19,0)</f>
        <v>11042.738649400657</v>
      </c>
    </row>
    <row r="20" spans="1:9" x14ac:dyDescent="0.35">
      <c r="A20" s="8"/>
      <c r="B20" s="3" t="s">
        <v>11</v>
      </c>
      <c r="C20" s="4">
        <v>84357.86</v>
      </c>
      <c r="D20" s="4">
        <v>5800000</v>
      </c>
      <c r="E20" s="4">
        <f t="shared" ref="E20:E22" si="2">C20*D20</f>
        <v>489275588000</v>
      </c>
      <c r="F20" s="133"/>
      <c r="G20" s="133"/>
      <c r="H20" s="133"/>
      <c r="I20" s="134"/>
    </row>
    <row r="21" spans="1:9" x14ac:dyDescent="0.35">
      <c r="A21" s="8" t="s">
        <v>76</v>
      </c>
      <c r="B21" s="3" t="s">
        <v>12</v>
      </c>
      <c r="C21" s="4">
        <v>88252.17</v>
      </c>
      <c r="D21" s="4">
        <v>5800000</v>
      </c>
      <c r="E21" s="4">
        <f t="shared" si="2"/>
        <v>511862586000</v>
      </c>
      <c r="F21" s="133">
        <v>50614352</v>
      </c>
      <c r="G21" s="133">
        <v>50613818</v>
      </c>
      <c r="H21" s="133">
        <f>IF(F21,($E21+$E22)/F21,0)</f>
        <v>10970.28439680508</v>
      </c>
      <c r="I21" s="134">
        <f>IF(G21,($E21+$E22)/G21,0)</f>
        <v>10970.400138555049</v>
      </c>
    </row>
    <row r="22" spans="1:9" x14ac:dyDescent="0.35">
      <c r="A22" s="8"/>
      <c r="B22" s="3" t="s">
        <v>11</v>
      </c>
      <c r="C22" s="4">
        <v>7481.25</v>
      </c>
      <c r="D22" s="4">
        <v>5800000</v>
      </c>
      <c r="E22" s="4">
        <f t="shared" si="2"/>
        <v>43391250000</v>
      </c>
      <c r="F22" s="133"/>
      <c r="G22" s="133"/>
      <c r="H22" s="133"/>
      <c r="I22" s="134"/>
    </row>
    <row r="23" spans="1:9" x14ac:dyDescent="0.35">
      <c r="A23" s="11" t="s">
        <v>77</v>
      </c>
      <c r="B23" s="13"/>
      <c r="C23" s="50">
        <f>SUM(C19:C22)</f>
        <v>299309.21999999997</v>
      </c>
      <c r="D23" s="13"/>
      <c r="E23" s="50">
        <f>SUM(E19:E22)</f>
        <v>1735993476000</v>
      </c>
      <c r="F23" s="50">
        <f>SUM(F19:F22)</f>
        <v>157540250</v>
      </c>
      <c r="G23" s="50">
        <f>SUM(G19:G22)</f>
        <v>157538348</v>
      </c>
      <c r="H23" s="50">
        <f>$E23/F23</f>
        <v>11019.36474012197</v>
      </c>
      <c r="I23" s="55">
        <f>$E23/G23</f>
        <v>11019.497779677111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315DE-4C8C-4322-BB33-85478B4C5F0E}">
  <dimension ref="A1:F48"/>
  <sheetViews>
    <sheetView topLeftCell="A6" workbookViewId="0">
      <selection activeCell="E15" sqref="E15"/>
    </sheetView>
  </sheetViews>
  <sheetFormatPr defaultRowHeight="14.5" x14ac:dyDescent="0.35"/>
  <cols>
    <col min="1" max="1" width="18.26953125" bestFit="1" customWidth="1"/>
    <col min="2" max="2" width="21.26953125" customWidth="1"/>
    <col min="3" max="3" width="23" bestFit="1" customWidth="1"/>
    <col min="4" max="4" width="21.1796875" bestFit="1" customWidth="1"/>
    <col min="5" max="5" width="26" bestFit="1" customWidth="1"/>
    <col min="6" max="6" width="24" bestFit="1" customWidth="1"/>
  </cols>
  <sheetData>
    <row r="1" spans="1:6" x14ac:dyDescent="0.35">
      <c r="A1" s="121" t="s">
        <v>0</v>
      </c>
      <c r="B1" s="122"/>
      <c r="C1" s="122"/>
      <c r="D1" s="122"/>
      <c r="E1" s="122"/>
      <c r="F1" s="123"/>
    </row>
    <row r="2" spans="1:6" x14ac:dyDescent="0.35">
      <c r="A2" s="70" t="s">
        <v>78</v>
      </c>
      <c r="B2" s="37" t="s">
        <v>5</v>
      </c>
      <c r="C2" s="44" t="s">
        <v>6</v>
      </c>
      <c r="D2" s="44" t="s">
        <v>7</v>
      </c>
      <c r="E2" s="2" t="s">
        <v>8</v>
      </c>
      <c r="F2" s="9" t="s">
        <v>9</v>
      </c>
    </row>
    <row r="3" spans="1:6" x14ac:dyDescent="0.35">
      <c r="A3" s="35" t="s">
        <v>79</v>
      </c>
      <c r="B3" s="71">
        <f>'San Juan'!E7</f>
        <v>1009260183482.1488</v>
      </c>
      <c r="C3" s="71">
        <f>'San Juan'!F7</f>
        <v>113398000</v>
      </c>
      <c r="D3" s="71">
        <f>'San Juan'!G7</f>
        <v>110615390</v>
      </c>
      <c r="E3" s="4">
        <f>IF(C3,B3/C3,0)</f>
        <v>8900.1585872956202</v>
      </c>
      <c r="F3" s="10">
        <f>IF(D3,B3/D3,0)</f>
        <v>9124.0485024927257</v>
      </c>
    </row>
    <row r="4" spans="1:6" x14ac:dyDescent="0.35">
      <c r="A4" s="35" t="s">
        <v>80</v>
      </c>
      <c r="B4" s="71">
        <f>'San Juan'!E12</f>
        <v>172040632539.05609</v>
      </c>
      <c r="C4" s="71">
        <f>'San Juan'!F12</f>
        <v>16272000</v>
      </c>
      <c r="D4" s="71">
        <f>'San Juan'!G12</f>
        <v>15911770</v>
      </c>
      <c r="E4" s="4">
        <f t="shared" ref="E4:E15" si="0">IF(C4,B4/C4,0)</f>
        <v>10572.801901367753</v>
      </c>
      <c r="F4" s="10">
        <f t="shared" ref="F4:F15" si="1">IF(D4,B4/D4,0)</f>
        <v>10812.161848685349</v>
      </c>
    </row>
    <row r="5" spans="1:6" x14ac:dyDescent="0.35">
      <c r="A5" s="72" t="s">
        <v>81</v>
      </c>
      <c r="B5" s="73">
        <f>SUM(B3:B4)</f>
        <v>1181300816021.2048</v>
      </c>
      <c r="C5" s="73">
        <f t="shared" ref="C5:D5" si="2">SUM(C3:C4)</f>
        <v>129670000</v>
      </c>
      <c r="D5" s="73">
        <f t="shared" si="2"/>
        <v>126527160</v>
      </c>
      <c r="E5" s="74">
        <f>B5/C5</f>
        <v>9110.054877930168</v>
      </c>
      <c r="F5" s="75">
        <f>B5/D5</f>
        <v>9336.3418259068239</v>
      </c>
    </row>
    <row r="6" spans="1:6" x14ac:dyDescent="0.35">
      <c r="A6" s="8" t="s">
        <v>82</v>
      </c>
      <c r="B6" s="71">
        <f>'Palo Seco'!E7</f>
        <v>1012598139880</v>
      </c>
      <c r="C6" s="71">
        <f>'Palo Seco'!F7</f>
        <v>106872000</v>
      </c>
      <c r="D6" s="71">
        <f>'Palo Seco'!G7</f>
        <v>98289335</v>
      </c>
      <c r="E6" s="4">
        <f t="shared" si="0"/>
        <v>9474.8684396287154</v>
      </c>
      <c r="F6" s="10">
        <f t="shared" si="1"/>
        <v>10302.217833501469</v>
      </c>
    </row>
    <row r="7" spans="1:6" x14ac:dyDescent="0.35">
      <c r="A7" s="8" t="s">
        <v>83</v>
      </c>
      <c r="B7" s="71">
        <f>Aguirre!E7</f>
        <v>815212177858.60999</v>
      </c>
      <c r="C7" s="71">
        <f>Aguirre!F7</f>
        <v>67290000</v>
      </c>
      <c r="D7" s="71">
        <f>Aguirre!G7</f>
        <v>56001599</v>
      </c>
      <c r="E7" s="4">
        <f t="shared" si="0"/>
        <v>12114.908275503194</v>
      </c>
      <c r="F7" s="10">
        <f t="shared" si="1"/>
        <v>14556.944666144444</v>
      </c>
    </row>
    <row r="8" spans="1:6" x14ac:dyDescent="0.35">
      <c r="A8" s="12" t="s">
        <v>84</v>
      </c>
      <c r="B8" s="76">
        <f>'Costa Sur'!E7</f>
        <v>3510252433600.8496</v>
      </c>
      <c r="C8" s="76">
        <f>'Costa Sur'!F7</f>
        <v>333700000</v>
      </c>
      <c r="D8" s="76">
        <f>'Costa Sur'!G7</f>
        <v>312016000</v>
      </c>
      <c r="E8" s="7">
        <f>IF(C8,B8/C8,0)</f>
        <v>10519.186195986964</v>
      </c>
      <c r="F8" s="77">
        <f>IF(D8,B8/D8,0)</f>
        <v>11250.232147072104</v>
      </c>
    </row>
    <row r="9" spans="1:6" x14ac:dyDescent="0.35">
      <c r="A9" s="78" t="s">
        <v>85</v>
      </c>
      <c r="B9" s="73">
        <f>SUM(B5:B8)</f>
        <v>6519363567360.6641</v>
      </c>
      <c r="C9" s="73">
        <f t="shared" ref="C9:D9" si="3">SUM(C5:C8)</f>
        <v>637532000</v>
      </c>
      <c r="D9" s="73">
        <f t="shared" si="3"/>
        <v>592834094</v>
      </c>
      <c r="E9" s="74">
        <f>IF(C9,B9/C9,0)</f>
        <v>10225.939352629615</v>
      </c>
      <c r="F9" s="75">
        <f>IF(D9,B9/D9,0)</f>
        <v>10996.944395307777</v>
      </c>
    </row>
    <row r="10" spans="1:6" x14ac:dyDescent="0.35">
      <c r="A10" s="79" t="s">
        <v>86</v>
      </c>
      <c r="B10" s="80">
        <f>'Aguirre CC'!E13</f>
        <v>411365598555.39996</v>
      </c>
      <c r="C10" s="80">
        <f>'Aguirre CC'!F13</f>
        <v>27696000</v>
      </c>
      <c r="D10" s="80">
        <f>'Aguirre CC'!G13</f>
        <v>27585216</v>
      </c>
      <c r="E10" s="81">
        <f t="shared" si="0"/>
        <v>14852.888451595896</v>
      </c>
      <c r="F10" s="82">
        <f t="shared" si="1"/>
        <v>14912.538606019976</v>
      </c>
    </row>
    <row r="11" spans="1:6" x14ac:dyDescent="0.35">
      <c r="A11" s="8" t="s">
        <v>87</v>
      </c>
      <c r="B11" s="71">
        <f>Cambalache!E5</f>
        <v>460723722061.07996</v>
      </c>
      <c r="C11" s="71">
        <f>Cambalache!F5</f>
        <v>36735000</v>
      </c>
      <c r="D11" s="71">
        <f>Cambalache!G5</f>
        <v>36299150</v>
      </c>
      <c r="E11" s="4">
        <f t="shared" si="0"/>
        <v>12541.819029837483</v>
      </c>
      <c r="F11" s="10">
        <f t="shared" si="1"/>
        <v>12692.4107606123</v>
      </c>
    </row>
    <row r="12" spans="1:6" x14ac:dyDescent="0.35">
      <c r="A12" s="35" t="s">
        <v>88</v>
      </c>
      <c r="B12" s="71">
        <f>Mayaguez!E7</f>
        <v>438045444931.20001</v>
      </c>
      <c r="C12" s="71">
        <f>Mayaguez!F7</f>
        <v>42005300</v>
      </c>
      <c r="D12" s="71">
        <f>Mayaguez!G7</f>
        <v>41954893</v>
      </c>
      <c r="E12" s="4">
        <f t="shared" si="0"/>
        <v>10428.337493868632</v>
      </c>
      <c r="F12" s="10">
        <f t="shared" si="1"/>
        <v>10440.866692979052</v>
      </c>
    </row>
    <row r="13" spans="1:6" x14ac:dyDescent="0.35">
      <c r="A13" s="8" t="s">
        <v>89</v>
      </c>
      <c r="B13" s="71">
        <f>Peakers!E28</f>
        <v>282480073712.08386</v>
      </c>
      <c r="C13" s="71">
        <f>Peakers!F28</f>
        <v>20694000</v>
      </c>
      <c r="D13" s="71">
        <f>Peakers!G28</f>
        <v>20674963</v>
      </c>
      <c r="E13" s="4">
        <f t="shared" si="0"/>
        <v>13650.336991982404</v>
      </c>
      <c r="F13" s="10">
        <f t="shared" si="1"/>
        <v>13662.905888251595</v>
      </c>
    </row>
    <row r="14" spans="1:6" x14ac:dyDescent="0.35">
      <c r="A14" s="12" t="s">
        <v>90</v>
      </c>
      <c r="B14" s="76">
        <f>TMs!E7</f>
        <v>1642128708000</v>
      </c>
      <c r="C14" s="76">
        <f>TMs!F7</f>
        <v>149197477</v>
      </c>
      <c r="D14" s="76">
        <f>TMs!G7</f>
        <v>149048279</v>
      </c>
      <c r="E14" s="7">
        <f t="shared" si="0"/>
        <v>11006.410704920969</v>
      </c>
      <c r="F14" s="77">
        <f t="shared" si="1"/>
        <v>11017.428171713409</v>
      </c>
    </row>
    <row r="15" spans="1:6" x14ac:dyDescent="0.35">
      <c r="A15" s="83" t="s">
        <v>91</v>
      </c>
      <c r="B15" s="84">
        <f>SUM(B9:B14)</f>
        <v>9754107114620.4297</v>
      </c>
      <c r="C15" s="84">
        <f t="shared" ref="C15:D15" si="4">SUM(C9:C14)</f>
        <v>913859777</v>
      </c>
      <c r="D15" s="84">
        <f t="shared" si="4"/>
        <v>868396595</v>
      </c>
      <c r="E15" s="85">
        <f t="shared" si="0"/>
        <v>10673.527121021794</v>
      </c>
      <c r="F15" s="86">
        <f t="shared" si="1"/>
        <v>11232.318471516381</v>
      </c>
    </row>
    <row r="16" spans="1:6" x14ac:dyDescent="0.35">
      <c r="B16" s="98"/>
      <c r="C16" s="98"/>
      <c r="D16" s="98"/>
    </row>
    <row r="17" spans="1:6" x14ac:dyDescent="0.35">
      <c r="A17" s="121" t="s">
        <v>19</v>
      </c>
      <c r="B17" s="122"/>
      <c r="C17" s="122"/>
      <c r="D17" s="122"/>
      <c r="E17" s="122"/>
      <c r="F17" s="123"/>
    </row>
    <row r="18" spans="1:6" x14ac:dyDescent="0.35">
      <c r="A18" s="87" t="s">
        <v>78</v>
      </c>
      <c r="B18" s="33" t="s">
        <v>5</v>
      </c>
      <c r="C18" s="32" t="s">
        <v>6</v>
      </c>
      <c r="D18" s="32" t="s">
        <v>7</v>
      </c>
      <c r="E18" s="88" t="s">
        <v>8</v>
      </c>
      <c r="F18" s="89" t="s">
        <v>9</v>
      </c>
    </row>
    <row r="19" spans="1:6" x14ac:dyDescent="0.35">
      <c r="A19" s="35" t="s">
        <v>79</v>
      </c>
      <c r="B19" s="71">
        <f>'San Juan'!E20</f>
        <v>844974202341.53394</v>
      </c>
      <c r="C19" s="71">
        <f>'San Juan'!F20</f>
        <v>101853000</v>
      </c>
      <c r="D19" s="71">
        <f>'San Juan'!G20</f>
        <v>99184350</v>
      </c>
      <c r="E19" s="4">
        <f>IF(C19,B19/C19,0)</f>
        <v>8296.0168315271421</v>
      </c>
      <c r="F19" s="10">
        <f>IF(D19,B19/D19,0)</f>
        <v>8519.2291156975261</v>
      </c>
    </row>
    <row r="20" spans="1:6" x14ac:dyDescent="0.35">
      <c r="A20" s="43" t="s">
        <v>80</v>
      </c>
      <c r="B20" s="76">
        <f>'San Juan'!E25</f>
        <v>521792535572.26465</v>
      </c>
      <c r="C20" s="76">
        <f>'San Juan'!F25</f>
        <v>48677000</v>
      </c>
      <c r="D20" s="76">
        <f>'San Juan'!G25</f>
        <v>48128082</v>
      </c>
      <c r="E20" s="7">
        <f t="shared" ref="E20:E31" si="5">IF(C20,B20/C20,0)</f>
        <v>10719.488373816477</v>
      </c>
      <c r="F20" s="77">
        <f t="shared" ref="F20:F31" si="6">IF(D20,B20/D20,0)</f>
        <v>10841.747975168939</v>
      </c>
    </row>
    <row r="21" spans="1:6" x14ac:dyDescent="0.35">
      <c r="A21" s="72" t="s">
        <v>81</v>
      </c>
      <c r="B21" s="73">
        <f>SUM(B19:B20)</f>
        <v>1366766737913.7986</v>
      </c>
      <c r="C21" s="73">
        <f t="shared" ref="C21:D21" si="7">SUM(C19:C20)</f>
        <v>150530000</v>
      </c>
      <c r="D21" s="73">
        <f t="shared" si="7"/>
        <v>147312432</v>
      </c>
      <c r="E21" s="74">
        <f>B21/C21</f>
        <v>9079.6966579007421</v>
      </c>
      <c r="F21" s="75">
        <f>B21/D21</f>
        <v>9278.0135346200695</v>
      </c>
    </row>
    <row r="22" spans="1:6" x14ac:dyDescent="0.35">
      <c r="A22" s="79" t="s">
        <v>82</v>
      </c>
      <c r="B22" s="80">
        <f>'Palo Seco'!E15</f>
        <v>961550472701.84998</v>
      </c>
      <c r="C22" s="80">
        <f>'Palo Seco'!F15</f>
        <v>102783000</v>
      </c>
      <c r="D22" s="80">
        <f>'Palo Seco'!G15</f>
        <v>94778875</v>
      </c>
      <c r="E22" s="81">
        <f t="shared" si="5"/>
        <v>9355.1508780814911</v>
      </c>
      <c r="F22" s="82">
        <f t="shared" si="6"/>
        <v>10145.198206898425</v>
      </c>
    </row>
    <row r="23" spans="1:6" x14ac:dyDescent="0.35">
      <c r="A23" s="8" t="s">
        <v>83</v>
      </c>
      <c r="B23" s="71">
        <f>Aguirre!E15</f>
        <v>882453254002.19995</v>
      </c>
      <c r="C23" s="71">
        <f>Aguirre!F15</f>
        <v>78020000</v>
      </c>
      <c r="D23" s="71">
        <f>Aguirre!G15</f>
        <v>68614170</v>
      </c>
      <c r="E23" s="4">
        <f t="shared" si="5"/>
        <v>11310.603101796974</v>
      </c>
      <c r="F23" s="10">
        <f t="shared" si="6"/>
        <v>12861.093473872816</v>
      </c>
    </row>
    <row r="24" spans="1:6" x14ac:dyDescent="0.35">
      <c r="A24" s="12" t="s">
        <v>84</v>
      </c>
      <c r="B24" s="76">
        <f>'Costa Sur'!E15</f>
        <v>3300211634832.9502</v>
      </c>
      <c r="C24" s="76">
        <f>'Costa Sur'!F15</f>
        <v>299940000</v>
      </c>
      <c r="D24" s="76">
        <f>'Costa Sur'!G15</f>
        <v>279986505</v>
      </c>
      <c r="E24" s="7">
        <f>IF(C24,B24/C24,0)</f>
        <v>11002.906030649297</v>
      </c>
      <c r="F24" s="77">
        <f>IF(D24,B24/D24,0)</f>
        <v>11787.038217548914</v>
      </c>
    </row>
    <row r="25" spans="1:6" x14ac:dyDescent="0.35">
      <c r="A25" s="78" t="s">
        <v>85</v>
      </c>
      <c r="B25" s="73">
        <f>SUM(B21:B24)</f>
        <v>6510982099450.7988</v>
      </c>
      <c r="C25" s="73">
        <f t="shared" ref="C25:D25" si="8">SUM(C21:C24)</f>
        <v>631273000</v>
      </c>
      <c r="D25" s="73">
        <f t="shared" si="8"/>
        <v>590691982</v>
      </c>
      <c r="E25" s="74">
        <f>B25/C25</f>
        <v>10314.051289142413</v>
      </c>
      <c r="F25" s="75">
        <f>B25/D25</f>
        <v>11022.634973655015</v>
      </c>
    </row>
    <row r="26" spans="1:6" x14ac:dyDescent="0.35">
      <c r="A26" s="79" t="s">
        <v>86</v>
      </c>
      <c r="B26" s="80">
        <f>'Aguirre CC'!E27</f>
        <v>304598918906.52002</v>
      </c>
      <c r="C26" s="80">
        <f>'Aguirre CC'!F27</f>
        <v>19875000</v>
      </c>
      <c r="D26" s="80">
        <f>'Aguirre CC'!G27</f>
        <v>19795500</v>
      </c>
      <c r="E26" s="81">
        <f t="shared" si="5"/>
        <v>15325.731768881511</v>
      </c>
      <c r="F26" s="82">
        <f t="shared" si="6"/>
        <v>15387.280892451316</v>
      </c>
    </row>
    <row r="27" spans="1:6" x14ac:dyDescent="0.35">
      <c r="A27" s="8" t="s">
        <v>87</v>
      </c>
      <c r="B27" s="71">
        <f>Cambalache!E11</f>
        <v>378950802812.97998</v>
      </c>
      <c r="C27" s="71">
        <f>Cambalache!F11</f>
        <v>29877000</v>
      </c>
      <c r="D27" s="71">
        <f>Cambalache!G11</f>
        <v>29501730</v>
      </c>
      <c r="E27" s="4">
        <f t="shared" si="5"/>
        <v>12683.696583090001</v>
      </c>
      <c r="F27" s="10">
        <f t="shared" si="6"/>
        <v>12845.036640664122</v>
      </c>
    </row>
    <row r="28" spans="1:6" x14ac:dyDescent="0.35">
      <c r="A28" s="35" t="s">
        <v>88</v>
      </c>
      <c r="B28" s="71">
        <f>Mayaguez!E15</f>
        <v>189660516192.56003</v>
      </c>
      <c r="C28" s="71">
        <f>Mayaguez!F15</f>
        <v>18528800</v>
      </c>
      <c r="D28" s="71">
        <f>Mayaguez!G15</f>
        <v>18506565</v>
      </c>
      <c r="E28" s="4">
        <f t="shared" si="5"/>
        <v>10235.984855606408</v>
      </c>
      <c r="F28" s="10">
        <f t="shared" si="6"/>
        <v>10248.283038616839</v>
      </c>
    </row>
    <row r="29" spans="1:6" x14ac:dyDescent="0.35">
      <c r="A29" s="8" t="s">
        <v>89</v>
      </c>
      <c r="B29" s="71">
        <f>Peakers!E57</f>
        <v>228873960068.40228</v>
      </c>
      <c r="C29" s="71">
        <f>Peakers!F57</f>
        <v>17602000</v>
      </c>
      <c r="D29" s="71">
        <f>Peakers!G57</f>
        <v>17584028</v>
      </c>
      <c r="E29" s="4">
        <f t="shared" si="5"/>
        <v>13002.724694262146</v>
      </c>
      <c r="F29" s="10">
        <f t="shared" si="6"/>
        <v>13016.014309599728</v>
      </c>
    </row>
    <row r="30" spans="1:6" x14ac:dyDescent="0.35">
      <c r="A30" s="12" t="s">
        <v>90</v>
      </c>
      <c r="B30" s="76">
        <f>TMs!E15</f>
        <v>973291504000</v>
      </c>
      <c r="C30" s="76">
        <f>TMs!F15</f>
        <v>88787309</v>
      </c>
      <c r="D30" s="76">
        <f>TMs!G15</f>
        <v>88785065</v>
      </c>
      <c r="E30" s="7">
        <f t="shared" si="5"/>
        <v>10962.056570494777</v>
      </c>
      <c r="F30" s="77">
        <f t="shared" si="6"/>
        <v>10962.333631225027</v>
      </c>
    </row>
    <row r="31" spans="1:6" x14ac:dyDescent="0.35">
      <c r="A31" s="83" t="s">
        <v>91</v>
      </c>
      <c r="B31" s="84">
        <f>SUM(B25:B30)</f>
        <v>8586357801431.2607</v>
      </c>
      <c r="C31" s="84">
        <f t="shared" ref="C31:D31" si="9">SUM(C25:C30)</f>
        <v>805943109</v>
      </c>
      <c r="D31" s="84">
        <f t="shared" si="9"/>
        <v>764864870</v>
      </c>
      <c r="E31" s="85">
        <f t="shared" si="5"/>
        <v>10653.801373257056</v>
      </c>
      <c r="F31" s="86">
        <f t="shared" si="6"/>
        <v>11225.980089046658</v>
      </c>
    </row>
    <row r="32" spans="1:6" x14ac:dyDescent="0.35">
      <c r="B32" s="97"/>
      <c r="C32" s="97"/>
      <c r="D32" s="97"/>
    </row>
    <row r="33" spans="1:6" x14ac:dyDescent="0.35">
      <c r="A33" s="121" t="s">
        <v>20</v>
      </c>
      <c r="B33" s="122"/>
      <c r="C33" s="122"/>
      <c r="D33" s="122"/>
      <c r="E33" s="122"/>
      <c r="F33" s="123"/>
    </row>
    <row r="34" spans="1:6" x14ac:dyDescent="0.35">
      <c r="A34" s="87" t="s">
        <v>78</v>
      </c>
      <c r="B34" s="33" t="s">
        <v>5</v>
      </c>
      <c r="C34" s="32" t="s">
        <v>6</v>
      </c>
      <c r="D34" s="32" t="s">
        <v>7</v>
      </c>
      <c r="E34" s="88" t="s">
        <v>8</v>
      </c>
      <c r="F34" s="89" t="s">
        <v>9</v>
      </c>
    </row>
    <row r="35" spans="1:6" x14ac:dyDescent="0.35">
      <c r="A35" s="35" t="s">
        <v>79</v>
      </c>
      <c r="B35" s="71">
        <f>'San Juan'!E33</f>
        <v>1020240522798.751</v>
      </c>
      <c r="C35" s="71">
        <f>'San Juan'!F33</f>
        <v>127658000</v>
      </c>
      <c r="D35" s="71">
        <f>'San Juan'!G33</f>
        <v>124508980</v>
      </c>
      <c r="E35" s="4">
        <f>IF(C35,B35/C35,0)</f>
        <v>7991.9826630430598</v>
      </c>
      <c r="F35" s="10">
        <f>IF(D35,B35/D35,0)</f>
        <v>8194.1119652474135</v>
      </c>
    </row>
    <row r="36" spans="1:6" x14ac:dyDescent="0.35">
      <c r="A36" s="35" t="s">
        <v>80</v>
      </c>
      <c r="B36" s="71">
        <f>'San Juan'!E38</f>
        <v>592085366297.56067</v>
      </c>
      <c r="C36" s="71">
        <f>'San Juan'!F38</f>
        <v>53948000</v>
      </c>
      <c r="D36" s="71">
        <f>'San Juan'!G38</f>
        <v>53338645</v>
      </c>
      <c r="E36" s="4">
        <f t="shared" ref="E36:E47" si="10">IF(C36,B36/C36,0)</f>
        <v>10975.112447126134</v>
      </c>
      <c r="F36" s="10">
        <f t="shared" ref="F36:F47" si="11">IF(D36,B36/D36,0)</f>
        <v>11100.495078147573</v>
      </c>
    </row>
    <row r="37" spans="1:6" x14ac:dyDescent="0.35">
      <c r="A37" s="72" t="s">
        <v>81</v>
      </c>
      <c r="B37" s="73">
        <f>SUM(B35:B36)</f>
        <v>1612325889096.3115</v>
      </c>
      <c r="C37" s="73">
        <f t="shared" ref="C37:D37" si="12">SUM(C35:C36)</f>
        <v>181606000</v>
      </c>
      <c r="D37" s="73">
        <f t="shared" si="12"/>
        <v>177847625</v>
      </c>
      <c r="E37" s="74">
        <f>B37/C37</f>
        <v>8878.1531948080537</v>
      </c>
      <c r="F37" s="75">
        <f>B37/D37</f>
        <v>9065.7712696265226</v>
      </c>
    </row>
    <row r="38" spans="1:6" x14ac:dyDescent="0.35">
      <c r="A38" s="8" t="s">
        <v>82</v>
      </c>
      <c r="B38" s="71">
        <f>'Palo Seco'!E23</f>
        <v>916032246644.06995</v>
      </c>
      <c r="C38" s="71">
        <f>'Palo Seco'!F23</f>
        <v>97513000</v>
      </c>
      <c r="D38" s="71">
        <f>'Palo Seco'!G23</f>
        <v>89004487</v>
      </c>
      <c r="E38" s="4">
        <f t="shared" si="10"/>
        <v>9393.9500030156996</v>
      </c>
      <c r="F38" s="10">
        <f t="shared" si="11"/>
        <v>10291.978275702773</v>
      </c>
    </row>
    <row r="39" spans="1:6" x14ac:dyDescent="0.35">
      <c r="A39" s="8" t="s">
        <v>83</v>
      </c>
      <c r="B39" s="90">
        <f>Aguirre!E23</f>
        <v>0</v>
      </c>
      <c r="C39" s="90">
        <f>Aguirre!F23</f>
        <v>0</v>
      </c>
      <c r="D39" s="90">
        <f>Aguirre!G23</f>
        <v>0</v>
      </c>
      <c r="E39" s="5">
        <f t="shared" si="10"/>
        <v>0</v>
      </c>
      <c r="F39" s="14">
        <f t="shared" si="11"/>
        <v>0</v>
      </c>
    </row>
    <row r="40" spans="1:6" x14ac:dyDescent="0.35">
      <c r="A40" s="8" t="s">
        <v>84</v>
      </c>
      <c r="B40" s="71">
        <f>'Costa Sur'!E23</f>
        <v>2207448530566.0801</v>
      </c>
      <c r="C40" s="71">
        <f>'Costa Sur'!F23</f>
        <v>201950000</v>
      </c>
      <c r="D40" s="71">
        <f>'Costa Sur'!G23</f>
        <v>187131500</v>
      </c>
      <c r="E40" s="4">
        <f t="shared" si="10"/>
        <v>10930.668633652291</v>
      </c>
      <c r="F40" s="10">
        <f t="shared" si="11"/>
        <v>11796.2423780394</v>
      </c>
    </row>
    <row r="41" spans="1:6" x14ac:dyDescent="0.35">
      <c r="A41" s="78" t="s">
        <v>85</v>
      </c>
      <c r="B41" s="73">
        <f>SUM(B37:B40)</f>
        <v>4735806666306.4609</v>
      </c>
      <c r="C41" s="73">
        <f t="shared" ref="C41:D41" si="13">SUM(C37:C40)</f>
        <v>481069000</v>
      </c>
      <c r="D41" s="73">
        <f t="shared" si="13"/>
        <v>453983612</v>
      </c>
      <c r="E41" s="74">
        <f>B41/C41</f>
        <v>9844.3397232132211</v>
      </c>
      <c r="F41" s="75">
        <f>B41/D41</f>
        <v>10431.668767608424</v>
      </c>
    </row>
    <row r="42" spans="1:6" x14ac:dyDescent="0.35">
      <c r="A42" s="8" t="s">
        <v>86</v>
      </c>
      <c r="B42" s="71">
        <f>'Aguirre CC'!E41</f>
        <v>443129927534.64001</v>
      </c>
      <c r="C42" s="71">
        <f>'Aguirre CC'!F41</f>
        <v>29160000</v>
      </c>
      <c r="D42" s="71">
        <f>'Aguirre CC'!G41</f>
        <v>29043360</v>
      </c>
      <c r="E42" s="4">
        <f t="shared" si="10"/>
        <v>15196.49957251852</v>
      </c>
      <c r="F42" s="10">
        <f t="shared" si="11"/>
        <v>15257.529691283653</v>
      </c>
    </row>
    <row r="43" spans="1:6" x14ac:dyDescent="0.35">
      <c r="A43" s="8" t="s">
        <v>87</v>
      </c>
      <c r="B43" s="71">
        <f>Cambalache!E17</f>
        <v>588318939155.56006</v>
      </c>
      <c r="C43" s="71">
        <f>Cambalache!F17</f>
        <v>46566000</v>
      </c>
      <c r="D43" s="71">
        <f>Cambalache!G17</f>
        <v>46049640</v>
      </c>
      <c r="E43" s="4">
        <f t="shared" si="10"/>
        <v>12634.087943039129</v>
      </c>
      <c r="F43" s="10">
        <f t="shared" si="11"/>
        <v>12775.755449023272</v>
      </c>
    </row>
    <row r="44" spans="1:6" x14ac:dyDescent="0.35">
      <c r="A44" s="35" t="s">
        <v>88</v>
      </c>
      <c r="B44" s="71">
        <f>Mayaguez!E23</f>
        <v>222412046460.48001</v>
      </c>
      <c r="C44" s="71">
        <f>Mayaguez!F23</f>
        <v>21629600</v>
      </c>
      <c r="D44" s="71">
        <f>Mayaguez!G23</f>
        <v>21603644</v>
      </c>
      <c r="E44" s="4">
        <f t="shared" si="10"/>
        <v>10282.76280932056</v>
      </c>
      <c r="F44" s="10">
        <f t="shared" si="11"/>
        <v>10295.117178401941</v>
      </c>
    </row>
    <row r="45" spans="1:6" x14ac:dyDescent="0.35">
      <c r="A45" s="8" t="s">
        <v>89</v>
      </c>
      <c r="B45" s="71">
        <f>Peakers!E86</f>
        <v>591417179084.51794</v>
      </c>
      <c r="C45" s="71">
        <f>Peakers!F86</f>
        <v>47269000</v>
      </c>
      <c r="D45" s="71">
        <f>Peakers!G86</f>
        <v>47242399</v>
      </c>
      <c r="E45" s="4">
        <f t="shared" si="10"/>
        <v>12511.734521240516</v>
      </c>
      <c r="F45" s="10">
        <f t="shared" si="11"/>
        <v>12518.779562496773</v>
      </c>
    </row>
    <row r="46" spans="1:6" x14ac:dyDescent="0.35">
      <c r="A46" s="12" t="s">
        <v>90</v>
      </c>
      <c r="B46" s="76">
        <f>TMs!E23</f>
        <v>1735993476000</v>
      </c>
      <c r="C46" s="76">
        <f>TMs!F23</f>
        <v>157540250</v>
      </c>
      <c r="D46" s="76">
        <f>TMs!G23</f>
        <v>157538348</v>
      </c>
      <c r="E46" s="7">
        <f t="shared" si="10"/>
        <v>11019.36474012197</v>
      </c>
      <c r="F46" s="77">
        <f t="shared" si="11"/>
        <v>11019.497779677111</v>
      </c>
    </row>
    <row r="47" spans="1:6" x14ac:dyDescent="0.35">
      <c r="A47" s="83" t="s">
        <v>91</v>
      </c>
      <c r="B47" s="84">
        <f>SUM(B41:B46)</f>
        <v>8317078234541.6582</v>
      </c>
      <c r="C47" s="84">
        <f t="shared" ref="C47:D47" si="14">SUM(C41:C46)</f>
        <v>783233850</v>
      </c>
      <c r="D47" s="84">
        <f t="shared" si="14"/>
        <v>755461003</v>
      </c>
      <c r="E47" s="85">
        <f t="shared" si="10"/>
        <v>10618.895282094432</v>
      </c>
      <c r="F47" s="86">
        <f t="shared" si="11"/>
        <v>11009.275398086509</v>
      </c>
    </row>
    <row r="48" spans="1:6" x14ac:dyDescent="0.35">
      <c r="B48" s="97"/>
      <c r="C48" s="97"/>
      <c r="D48" s="97"/>
    </row>
  </sheetData>
  <mergeCells count="3">
    <mergeCell ref="A1:F1"/>
    <mergeCell ref="A17:F17"/>
    <mergeCell ref="A33:F3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118F90-749A-40C1-867F-D18ECFF7EA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0CA5A3-DF43-4D0A-A7C4-B84B0DB641D8}">
  <ds:schemaRefs>
    <ds:schemaRef ds:uri="6bd9865d-c7d0-4288-ab0a-9d4dee1c94e8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80985e37-4d14-49b1-85af-18f353798ba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CBBC89C-E789-480B-BF79-4A98329F6FA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 Juan</vt:lpstr>
      <vt:lpstr>Palo Seco</vt:lpstr>
      <vt:lpstr>Costa Sur</vt:lpstr>
      <vt:lpstr>Aguirre</vt:lpstr>
      <vt:lpstr>Aguirre CC</vt:lpstr>
      <vt:lpstr>Cambalache</vt:lpstr>
      <vt:lpstr>Mayaguez</vt:lpstr>
      <vt:lpstr>Peakers</vt:lpstr>
      <vt:lpstr>TMs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2026-09-28T16:56:27Z</dcterms:created>
  <dcterms:modified xsi:type="dcterms:W3CDTF">2026-09-29T23:16:06Z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