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quantaservices.sharepoint.com/sites/LUMA/REG/LPRRegulatory/Tariffs/Dockets/NEPR-MI-2020-0001_(Permanent Rate)/26.09.22_LUMA_RFIs on Quarterly Factors/"/>
    </mc:Choice>
  </mc:AlternateContent>
  <xr:revisionPtr revIDLastSave="395" documentId="8_{035DAA9E-440B-4136-BFD2-9F75F51CA61B}" xr6:coauthVersionLast="47" xr6:coauthVersionMax="47" xr10:uidLastSave="{D9537BFB-EDE0-4948-91F2-D33BD33977AF}"/>
  <bookViews>
    <workbookView xWindow="22932" yWindow="-4992" windowWidth="30936" windowHeight="16776" xr2:uid="{048FE84F-9830-4726-9EF5-97E68F4CB922}"/>
  </bookViews>
  <sheets>
    <sheet name="Increase contributors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Key1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_xlchart.v1.0" hidden="1">'Increase contributors'!$N$5:$N$15</definedName>
    <definedName name="_xlchart.v1.1" hidden="1">'Increase contributors'!$N$5:$N$16</definedName>
    <definedName name="_xlchart.v1.10" hidden="1">'Increase contributors'!$O$5:$O$15</definedName>
    <definedName name="_xlchart.v1.11" hidden="1">'Increase contributors'!$O$5:$O$16</definedName>
    <definedName name="_xlchart.v1.12" hidden="1">'Increase contributors'!$N$5:$N$15</definedName>
    <definedName name="_xlchart.v1.13" hidden="1">'Increase contributors'!$N$5:$N$16</definedName>
    <definedName name="_xlchart.v1.14" hidden="1">'Increase contributors'!$O$5:$O$15</definedName>
    <definedName name="_xlchart.v1.15" hidden="1">'Increase contributors'!$O$5:$O$16</definedName>
    <definedName name="_xlchart.v1.2" hidden="1">'Increase contributors'!$O$5:$O$15</definedName>
    <definedName name="_xlchart.v1.3" hidden="1">'Increase contributors'!$O$5:$O$16</definedName>
    <definedName name="_xlchart.v1.4" hidden="1">'Increase contributors'!$L$5:$L$15</definedName>
    <definedName name="_xlchart.v1.5" hidden="1">'Increase contributors'!$L$5:$L$16</definedName>
    <definedName name="_xlchart.v1.6" hidden="1">'Increase contributors'!$M$5:$M$15</definedName>
    <definedName name="_xlchart.v1.7" hidden="1">'Increase contributors'!$M$5:$M$16</definedName>
    <definedName name="_xlchart.v1.8" hidden="1">'Increase contributors'!$N$5:$N$15</definedName>
    <definedName name="_xlchart.v1.9" hidden="1">'Increase contributors'!$N$5:$N$16</definedName>
    <definedName name="aa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AF">#REF!</definedName>
    <definedName name="abd" localSheetId="0" hidden="1">{#N/A,#N/A,FALSE,"FY97P1";#N/A,#N/A,FALSE,"FY97Z312";#N/A,#N/A,FALSE,"FY97LRBC";#N/A,#N/A,FALSE,"FY97O";#N/A,#N/A,FALSE,"FY97DAM"}</definedName>
    <definedName name="abd" hidden="1">{#N/A,#N/A,FALSE,"FY97P1";#N/A,#N/A,FALSE,"FY97Z312";#N/A,#N/A,FALSE,"FY97LRBC";#N/A,#N/A,FALSE,"FY97O";#N/A,#N/A,FALSE,"FY97DAM"}</definedName>
    <definedName name="ACF">#REF!</definedName>
    <definedName name="asda" localSheetId="0" hidden="1">{#N/A,#N/A,FALSE,"FY97P1";#N/A,#N/A,FALSE,"FY97Z312";#N/A,#N/A,FALSE,"FY97LRBC";#N/A,#N/A,FALSE,"FY97O";#N/A,#N/A,FALSE,"FY97DAM"}</definedName>
    <definedName name="asda" hidden="1">{#N/A,#N/A,FALSE,"FY97P1";#N/A,#N/A,FALSE,"FY97Z312";#N/A,#N/A,FALSE,"FY97LRBC";#N/A,#N/A,FALSE,"FY97O";#N/A,#N/A,FALSE,"FY97DAM"}</definedName>
    <definedName name="asdasd" localSheetId="0" hidden="1">{#N/A,#N/A,FALSE,"FY97P1";#N/A,#N/A,FALSE,"FY97Z312";#N/A,#N/A,FALSE,"FY97LRBC";#N/A,#N/A,FALSE,"FY97O";#N/A,#N/A,FALSE,"FY97DAM"}</definedName>
    <definedName name="asdasd" hidden="1">{#N/A,#N/A,FALSE,"FY97P1";#N/A,#N/A,FALSE,"FY97Z312";#N/A,#N/A,FALSE,"FY97LRBC";#N/A,#N/A,FALSE,"FY97O";#N/A,#N/A,FALSE,"FY97DAM"}</definedName>
    <definedName name="asdasdasdas" localSheetId="0" hidden="1">{#N/A,#N/A,FALSE,"FY97P1";#N/A,#N/A,FALSE,"FY97Z312";#N/A,#N/A,FALSE,"FY97LRBC";#N/A,#N/A,FALSE,"FY97O";#N/A,#N/A,FALSE,"FY97DAM"}</definedName>
    <definedName name="asdasdasdas" hidden="1">{#N/A,#N/A,FALSE,"FY97P1";#N/A,#N/A,FALSE,"FY97Z312";#N/A,#N/A,FALSE,"FY97LRBC";#N/A,#N/A,FALSE,"FY97O";#N/A,#N/A,FALSE,"FY97DAM"}</definedName>
    <definedName name="asdasds" localSheetId="0" hidden="1">{#N/A,#N/A,FALSE,"FY97P1";#N/A,#N/A,FALSE,"FY97Z312";#N/A,#N/A,FALSE,"FY97LRBC";#N/A,#N/A,FALSE,"FY97O";#N/A,#N/A,FALSE,"FY97DAM"}</definedName>
    <definedName name="asdasds" hidden="1">{#N/A,#N/A,FALSE,"FY97P1";#N/A,#N/A,FALSE,"FY97Z312";#N/A,#N/A,FALSE,"FY97LRBC";#N/A,#N/A,FALSE,"FY97O";#N/A,#N/A,FALSE,"FY97DAM"}</definedName>
    <definedName name="asdasfsdfa" localSheetId="0" hidden="1">{#N/A,#N/A,FALSE,"FY97P1";#N/A,#N/A,FALSE,"FY97Z312";#N/A,#N/A,FALSE,"FY97LRBC";#N/A,#N/A,FALSE,"FY97O";#N/A,#N/A,FALSE,"FY97DAM"}</definedName>
    <definedName name="asdasfsdfa" hidden="1">{#N/A,#N/A,FALSE,"FY97P1";#N/A,#N/A,FALSE,"FY97Z312";#N/A,#N/A,FALSE,"FY97LRBC";#N/A,#N/A,FALSE,"FY97O";#N/A,#N/A,FALSE,"FY97DAM"}</definedName>
    <definedName name="bb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PH">#REF!</definedName>
    <definedName name="Breakeven_point">#REF!</definedName>
    <definedName name="BU">#REF!</definedName>
    <definedName name="CBWorkbookPriority" hidden="1">-1527382509</definedName>
    <definedName name="CIQWBGuid" hidden="1">"OCTOBER-DECEMBER 2021 Factors_v2.xlsx"</definedName>
    <definedName name="Company_name">#REF!</definedName>
    <definedName name="CP">#REF!</definedName>
    <definedName name="CPD">#REF!</definedName>
    <definedName name="CPP">#REF!</definedName>
    <definedName name="Current_Month">#REF!</definedName>
    <definedName name="Current_Month_COGS">#REF!</definedName>
    <definedName name="CUrrent_Month_Inv_Chg">#REF!</definedName>
    <definedName name="Current_Month_MSF">#REF!</definedName>
    <definedName name="Current_Month_Ship">#REF!</definedName>
    <definedName name="daguau">#REF!</definedName>
    <definedName name="DashTable">#REF!</definedName>
    <definedName name="DC">#REF!</definedName>
    <definedName name="DCEF">#REF!</definedName>
    <definedName name="DPC">#REF!</definedName>
    <definedName name="EAAF">#REF!</definedName>
    <definedName name="EAF">#REF!</definedName>
    <definedName name="EGFMH">#REF!</definedName>
    <definedName name="elec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TFMH">#REF!</definedName>
    <definedName name="EV__LASTREFTIME__" hidden="1">38579.6373148148</definedName>
    <definedName name="Extrapolations_2023_Estimated_Generation">[1]Methodology!#REF!</definedName>
    <definedName name="f" localSheetId="0" hidden="1">{#N/A,#N/A,FALSE,"FY97P1";#N/A,#N/A,FALSE,"FY97Z312";#N/A,#N/A,FALSE,"FY97LRBC";#N/A,#N/A,FALSE,"FY97O";#N/A,#N/A,FALSE,"FY97DAM"}</definedName>
    <definedName name="f" hidden="1">{#N/A,#N/A,FALSE,"FY97P1";#N/A,#N/A,FALSE,"FY97Z312";#N/A,#N/A,FALSE,"FY97LRBC";#N/A,#N/A,FALSE,"FY97O";#N/A,#N/A,FALSE,"FY97DAM"}</definedName>
    <definedName name="FCEF">#REF!</definedName>
    <definedName name="Fixed_costs">#REF!</definedName>
    <definedName name="Fixed_Per">#REF!</definedName>
    <definedName name="FMAF">#REF!</definedName>
    <definedName name="FOMC">#REF!</definedName>
    <definedName name="FuelHeatContent">#REF!</definedName>
    <definedName name="FUELPRICE">'[2]GEN MAXIMUMS'!$J$4:$W$18</definedName>
    <definedName name="GENMAX">'[2]GEN MAXIMUMS'!$D$3:$E$79</definedName>
    <definedName name="GENMIN">'[2]GEN MAXIMUMS'!$G$3:$H$43</definedName>
    <definedName name="GFC">#REF!</definedName>
    <definedName name="GLDTL" hidden="1">'[3]RPL DETAIL'!$A$1:$F$62</definedName>
    <definedName name="Gross_margin">#REF!</definedName>
    <definedName name="HiddenYesNoDropdown">#REF!</definedName>
    <definedName name="HTML_CodePage" hidden="1">1252</definedName>
    <definedName name="HTML_Control" localSheetId="0" hidden="1">{"'Sheet1'!$A$1:$J$121"}</definedName>
    <definedName name="HTML_Control" hidden="1">{"'Sheet1'!$A$1:$J$121"}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111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43326.0086458333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Z_SCORE" hidden="1">"c1339"</definedName>
    <definedName name="K2_WBEVMODE" hidden="1">-1</definedName>
    <definedName name="kjdfj" localSheetId="0" hidden="1">{#N/A,#N/A,FALSE,"FY97P1";#N/A,#N/A,FALSE,"FY97Z312";#N/A,#N/A,FALSE,"FY97LRBC";#N/A,#N/A,FALSE,"FY97O";#N/A,#N/A,FALSE,"FY97DAM"}</definedName>
    <definedName name="kjdfj" hidden="1">{#N/A,#N/A,FALSE,"FY97P1";#N/A,#N/A,FALSE,"FY97Z312";#N/A,#N/A,FALSE,"FY97LRBC";#N/A,#N/A,FALSE,"FY97O";#N/A,#N/A,FALSE,"FY97DAM"}</definedName>
    <definedName name="kkkkkkkk" localSheetId="0" hidden="1">{#N/A,#N/A,FALSE,"FY97P1";#N/A,#N/A,FALSE,"FY97Z312";#N/A,#N/A,FALSE,"FY97LRBC";#N/A,#N/A,FALSE,"FY97O";#N/A,#N/A,FALSE,"FY97DAM"}</definedName>
    <definedName name="kkkkkkkk" hidden="1">{#N/A,#N/A,FALSE,"FY97P1";#N/A,#N/A,FALSE,"FY97Z312";#N/A,#N/A,FALSE,"FY97LRBC";#N/A,#N/A,FALSE,"FY97O";#N/A,#N/A,FALSE,"FY97DAM"}</definedName>
    <definedName name="LOOKUP">'[4]3351MW PF DATA (SCALED 2011)'!$B$7:$P$1087</definedName>
    <definedName name="MAINTENANCE">[5]Maintenance!$B$7:$O$46</definedName>
    <definedName name="Material_Per">#REF!</definedName>
    <definedName name="Net_profit">#REF!</definedName>
    <definedName name="NO" localSheetId="0" hidden="1">{"'Sheet1'!$A$1:$J$121"}</definedName>
    <definedName name="NO" hidden="1">{"'Sheet1'!$A$1:$J$121"}</definedName>
    <definedName name="PackagingPlants">#REF!</definedName>
    <definedName name="PBC">#REF!</definedName>
    <definedName name="Period">#REF!</definedName>
    <definedName name="PeriodEndDates">#REF!</definedName>
    <definedName name="_xlnm.Print_Area">#REF!</definedName>
    <definedName name="PRINT_AREA_MI">#REF!</definedName>
    <definedName name="Prior_Month_2">#REF!</definedName>
    <definedName name="RENEWCOST">'[2]GEN MAXIMUMS'!$Z$4:$AN$40</definedName>
    <definedName name="Review_Index">#REF!</definedName>
    <definedName name="Revised">#REF!</definedName>
    <definedName name="Sales_price_unit">#REF!</definedName>
    <definedName name="Sales_volume_units">#REF!</definedName>
    <definedName name="Scenario">#REF!</definedName>
    <definedName name="solver_adj" hidden="1">'[6]Generic BL Model'!$B$12</definedName>
    <definedName name="solver_lin" hidden="1">0</definedName>
    <definedName name="solver_num" hidden="1">0</definedName>
    <definedName name="solver_opt" hidden="1">'[6]Generic BL Model'!$J$16</definedName>
    <definedName name="solver_typ" hidden="1">2</definedName>
    <definedName name="solver_val" hidden="1">0</definedName>
    <definedName name="Structure">#REF!</definedName>
    <definedName name="table6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emplatePrintArea">#REF!</definedName>
    <definedName name="three" localSheetId="0" hidden="1">{"midlpg1",#N/A,FALSE,"MIDEAST LPG";"midlpg2",#N/A,FALSE,"MIDEAST LPG"}</definedName>
    <definedName name="three" hidden="1">{"midlpg1",#N/A,FALSE,"MIDEAST LPG";"midlpg2",#N/A,FALSE,"MIDEAST LPG"}</definedName>
    <definedName name="time" localSheetId="0" hidden="1">{"japcurrent1",#N/A,FALSE,"JAPAN PRODUCTS";"japcurrent2",#N/A,FALSE,"JAPAN PRODUCTS"}</definedName>
    <definedName name="time" hidden="1">{"japcurrent1",#N/A,FALSE,"JAPAN PRODUCTS";"japcurrent2",#N/A,FALSE,"JAPAN PRODUCTS"}</definedName>
    <definedName name="Total_fixed">#REF!</definedName>
    <definedName name="Total_Sales">#REF!</definedName>
    <definedName name="Total_variable">#REF!</definedName>
    <definedName name="trans" hidden="1">[7]trans!$A$1:$F$167</definedName>
    <definedName name="TrendDashLM">#REF!</definedName>
    <definedName name="two" localSheetId="0" hidden="1">{"japlpg1",#N/A,FALSE,"JAPAN LPG ";"japllpg2",#N/A,FALSE,"JAPAN LPG "}</definedName>
    <definedName name="two" hidden="1">{"japlpg1",#N/A,FALSE,"JAPAN LPG ";"japllpg2",#N/A,FALSE,"JAPAN LPG "}</definedName>
    <definedName name="Unit_contrib_margin">#REF!</definedName>
    <definedName name="Variable_cost_unit">#REF!</definedName>
    <definedName name="Variable_costs_unit">#REF!</definedName>
    <definedName name="Variable_Unit_Cost">#REF!</definedName>
    <definedName name="Version">#REF!</definedName>
    <definedName name="wrn.Coal._.Questionnaire." localSheetId="0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rude." localSheetId="0" hidden="1">{"current1",#N/A,FALSE,"CRUDE";"current2",#N/A,FALSE,"CRUDE";"CONSTANT",#N/A,FALSE,"CRUDE"}</definedName>
    <definedName name="wrn.crude." hidden="1">{"current1",#N/A,FALSE,"CRUDE";"current2",#N/A,FALSE,"CRUDE";"CONSTANT",#N/A,FALSE,"CRUDE"}</definedName>
    <definedName name="wrn.CRUDE1." localSheetId="0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CRUDE1.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Electricity._.Questionnaire.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natgastab." localSheetId="0" hidden="1">{"natgas1",#N/A,FALSE,"u.s. Natural Gas";"natgas2",#N/A,FALSE,"u.s. Natural Gas"}</definedName>
    <definedName name="wrn.natgastab." hidden="1">{"natgas1",#N/A,FALSE,"u.s. Natural Gas";"natgas2",#N/A,FALSE,"u.s. Natural Gas"}</definedName>
    <definedName name="wrn.PrintAll." localSheetId="0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savings." localSheetId="0" hidden="1">{#N/A,#N/A,FALSE,"FY97P1";#N/A,#N/A,FALSE,"FY97Z312";#N/A,#N/A,FALSE,"FY97LRBC";#N/A,#N/A,FALSE,"FY97O";#N/A,#N/A,FALSE,"FY97DAM"}</definedName>
    <definedName name="wrn.savings." hidden="1">{#N/A,#N/A,FALSE,"FY97P1";#N/A,#N/A,FALSE,"FY97Z312";#N/A,#N/A,FALSE,"FY97LRBC";#N/A,#N/A,FALSE,"FY97O";#N/A,#N/A,FALSE,"FY97DAM"}</definedName>
    <definedName name="wrn.sb._.rpt." localSheetId="0" hidden="1">{#N/A,#N/A,FALSE,"Bldg 75 lean-to T setback";#N/A,#N/A,FALSE,"Bldg 75 hangar T setback";#N/A,#N/A,FALSE,"Bldg 79 lean-to T setback";#N/A,#N/A,FALSE,"Bldg 79 hangar T setback"}</definedName>
    <definedName name="wrn.sb._.rpt." hidden="1">{#N/A,#N/A,FALSE,"Bldg 75 lean-to T setback";#N/A,#N/A,FALSE,"Bldg 75 hangar T setback";#N/A,#N/A,FALSE,"Bldg 79 lean-to T setback";#N/A,#N/A,FALSE,"Bldg 79 hangar T setback"}</definedName>
    <definedName name="wrn.SINGPROD." localSheetId="0" hidden="1">{"singcurrent1",#N/A,FALSE,"SING MARG";"SINGCURRENT2",#N/A,FALSE,"SING MARG";"SINGCONSTANT",#N/A,FALSE,"SING MARG"}</definedName>
    <definedName name="wrn.SINGPROD." hidden="1">{"singcurrent1",#N/A,FALSE,"SING MARG";"SINGCURRENT2",#N/A,FALSE,"SING MARG";"SINGCONSTANT",#N/A,FALSE,"SING MARG"}</definedName>
    <definedName name="wrn.Stmlks." localSheetId="0" hidden="1">{#N/A,#N/A,TRUE,"Sheet1";#N/A,#N/A,TRUE,"Sheet2 (2)"}</definedName>
    <definedName name="wrn.Stmlks." hidden="1">{#N/A,#N/A,TRUE,"Sheet1";#N/A,#N/A,TRUE,"Sheet2 (2)"}</definedName>
    <definedName name="wrn.tableeurlpg." localSheetId="0" hidden="1">{"eurlpg1",#N/A,FALSE,"europe LPG";"eurlpg2",#N/A,FALSE,"europe LPG"}</definedName>
    <definedName name="wrn.tableeurlpg." hidden="1">{"eurlpg1",#N/A,FALSE,"europe LPG";"eurlpg2",#N/A,FALSE,"europe LPG"}</definedName>
    <definedName name="wrn.tablejap." localSheetId="0" hidden="1">{"japcurrent1",#N/A,FALSE,"JAPAN PRODUCTS";"japcurrent2",#N/A,FALSE,"JAPAN PRODUCTS"}</definedName>
    <definedName name="wrn.tablejap." hidden="1">{"japcurrent1",#N/A,FALSE,"JAPAN PRODUCTS";"japcurrent2",#N/A,FALSE,"JAPAN PRODUCTS"}</definedName>
    <definedName name="wrn.tablejaplpg." localSheetId="0" hidden="1">{"japlpg1",#N/A,FALSE,"JAPAN LPG ";"japllpg2",#N/A,FALSE,"JAPAN LPG "}</definedName>
    <definedName name="wrn.tablejaplpg." hidden="1">{"japlpg1",#N/A,FALSE,"JAPAN LPG ";"japllpg2",#N/A,FALSE,"JAPAN LPG "}</definedName>
    <definedName name="wrn.tablemeastlpg." localSheetId="0" hidden="1">{"midlpg1",#N/A,FALSE,"MIDEAST LPG";"midlpg2",#N/A,FALSE,"MIDEAST LPG"}</definedName>
    <definedName name="wrn.tablemeastlpg." hidden="1">{"midlpg1",#N/A,FALSE,"MIDEAST LPG";"midlpg2",#N/A,FALSE,"MIDEAST LPG"}</definedName>
    <definedName name="wrn.TABLEMED." localSheetId="0" hidden="1">{"medcurrent1",#N/A,FALSE,"MED MARGINS";"medcurrent2",#N/A,FALSE,"MED MARGINS";"medconstant",#N/A,FALSE,"MED MARGINS"}</definedName>
    <definedName name="wrn.TABLEMED." hidden="1">{"medcurrent1",#N/A,FALSE,"MED MARGINS";"medcurrent2",#N/A,FALSE,"MED MARGINS";"medconstant",#N/A,FALSE,"MED MARGINS"}</definedName>
    <definedName name="wrn.tablemideast." localSheetId="0" hidden="1">{"midcurrent1",#N/A,FALSE,"ARAB GULF PRODUCTS";"midcurrent2",#N/A,FALSE,"ARAB GULF PRODUCTS"}</definedName>
    <definedName name="wrn.tablemideast." hidden="1">{"midcurrent1",#N/A,FALSE,"ARAB GULF PRODUCTS";"midcurrent2",#N/A,FALSE,"ARAB GULF PRODUCTS"}</definedName>
    <definedName name="wrn.tablengl." localSheetId="0" hidden="1">{"ngl1",#N/A,FALSE,"u.s. NGL";"ngl2",#N/A,FALSE,"u.s. NGL"}</definedName>
    <definedName name="wrn.tablengl." hidden="1">{"ngl1",#N/A,FALSE,"u.s. NGL";"ngl2",#N/A,FALSE,"u.s. NGL"}</definedName>
    <definedName name="wrn.TABLENWE." localSheetId="0" hidden="1">{"nwecurrent1",#N/A,FALSE,"NWE MARGINS";"nwecurrent2",#N/A,FALSE,"NWE MARGINS";"nweconstant",#N/A,FALSE,"NWE MARGINS"}</definedName>
    <definedName name="wrn.TABLENWE." hidden="1">{"nwecurrent1",#N/A,FALSE,"NWE MARGINS";"nwecurrent2",#N/A,FALSE,"NWE MARGINS";"nweconstant",#N/A,FALSE,"NWE MARGINS"}</definedName>
    <definedName name="wrn.tableprod." localSheetId="0" hidden="1">{"current1",#N/A,FALSE,"US PRODUCTS";"current2",#N/A,FALSE,"US PRODUCTS";"constant",#N/A,FALSE,"US PRODUCTS"}</definedName>
    <definedName name="wrn.tableprod." hidden="1">{"current1",#N/A,FALSE,"US PRODUCTS";"current2",#N/A,FALSE,"US PRODUCTS";"constant",#N/A,FALSE,"US PRODUCTS"}</definedName>
    <definedName name="wrn.total." localSheetId="0" hidden="1">{#N/A,#N/A,FALSE,"Summary";#N/A,#N/A,FALSE,"Berkeley";#N/A,#N/A,FALSE,"HS";#N/A,#N/A,FALSE,"Brookside";#N/A,#N/A,FALSE,"George";#N/A,#N/A,FALSE,"Ketler";#N/A,#N/A,FALSE,"Washington"}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rn.ttl" localSheetId="0" hidden="1">{#N/A,#N/A,FALSE,"Summary";#N/A,#N/A,FALSE,"Berkeley";#N/A,#N/A,FALSE,"HS";#N/A,#N/A,FALSE,"Brookside";#N/A,#N/A,FALSE,"George";#N/A,#N/A,FALSE,"Ketler";#N/A,#N/A,FALSE,"Washington"}</definedName>
    <definedName name="wrn.ttl" hidden="1">{#N/A,#N/A,FALSE,"Summary";#N/A,#N/A,FALSE,"Berkeley";#N/A,#N/A,FALSE,"HS";#N/A,#N/A,FALSE,"Brookside";#N/A,#N/A,FALSE,"George";#N/A,#N/A,FALSE,"Ketler";#N/A,#N/A,FALSE,"Washington"}</definedName>
    <definedName name="Year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5" i="10" l="1"/>
  <c r="L13" i="10"/>
  <c r="L12" i="10"/>
  <c r="L11" i="10"/>
  <c r="L14" i="10"/>
  <c r="E40" i="10"/>
  <c r="G40" i="10" s="1"/>
  <c r="M12" i="10" s="1"/>
  <c r="E39" i="10"/>
  <c r="G39" i="10" s="1"/>
  <c r="E36" i="10"/>
  <c r="G36" i="10" s="1"/>
  <c r="E26" i="10"/>
  <c r="G26" i="10" s="1"/>
  <c r="M8" i="10" s="1"/>
  <c r="F26" i="10"/>
  <c r="D38" i="10"/>
  <c r="E41" i="10"/>
  <c r="G41" i="10"/>
  <c r="M13" i="10" s="1"/>
  <c r="E8" i="10"/>
  <c r="E7" i="10"/>
  <c r="E6" i="10"/>
  <c r="C23" i="10"/>
  <c r="C22" i="10"/>
  <c r="C21" i="10"/>
  <c r="C19" i="10"/>
  <c r="C14" i="10"/>
  <c r="C9" i="10"/>
  <c r="D9" i="10"/>
  <c r="D14" i="10"/>
  <c r="D19" i="10"/>
  <c r="D21" i="10"/>
  <c r="D22" i="10"/>
  <c r="D23" i="10"/>
  <c r="E23" i="10" s="1"/>
  <c r="D44" i="10"/>
  <c r="F6" i="10"/>
  <c r="F7" i="10"/>
  <c r="F8" i="10"/>
  <c r="E12" i="10"/>
  <c r="F12" i="10"/>
  <c r="E13" i="10"/>
  <c r="F13" i="10"/>
  <c r="E17" i="10"/>
  <c r="F17" i="10"/>
  <c r="E18" i="10"/>
  <c r="F18" i="10"/>
  <c r="F23" i="10"/>
  <c r="C24" i="10"/>
  <c r="H26" i="10" l="1"/>
  <c r="H39" i="10"/>
  <c r="M11" i="10"/>
  <c r="H36" i="10"/>
  <c r="M14" i="10"/>
  <c r="H40" i="10"/>
  <c r="H41" i="10"/>
  <c r="F38" i="10"/>
  <c r="E38" i="10"/>
  <c r="D24" i="10"/>
  <c r="F24" i="10" s="1"/>
  <c r="E22" i="10"/>
  <c r="E16" i="10"/>
  <c r="E19" i="10" s="1"/>
  <c r="G19" i="10" s="1"/>
  <c r="F16" i="10"/>
  <c r="E11" i="10"/>
  <c r="E14" i="10" s="1"/>
  <c r="G14" i="10" s="1"/>
  <c r="F11" i="10"/>
  <c r="E9" i="10"/>
  <c r="G9" i="10" s="1"/>
  <c r="F14" i="10"/>
  <c r="F22" i="10"/>
  <c r="E21" i="10"/>
  <c r="E24" i="10" s="1"/>
  <c r="G38" i="10" s="1"/>
  <c r="F21" i="10"/>
  <c r="F9" i="10"/>
  <c r="F19" i="10"/>
  <c r="C35" i="10"/>
  <c r="H19" i="10" l="1"/>
  <c r="M7" i="10"/>
  <c r="H14" i="10"/>
  <c r="M6" i="10"/>
  <c r="H9" i="10"/>
  <c r="M5" i="10"/>
  <c r="H38" i="10"/>
  <c r="M10" i="10"/>
  <c r="F32" i="10"/>
  <c r="E32" i="10"/>
  <c r="F34" i="10"/>
  <c r="E34" i="10"/>
  <c r="D35" i="10"/>
  <c r="F33" i="10"/>
  <c r="E33" i="10"/>
  <c r="F35" i="10" l="1"/>
  <c r="E35" i="10"/>
  <c r="G35" i="10" s="1"/>
  <c r="G42" i="10" s="1"/>
  <c r="G43" i="10" l="1"/>
  <c r="H42" i="10"/>
  <c r="M15" i="10"/>
  <c r="M9" i="10"/>
  <c r="M16" i="10" s="1"/>
  <c r="H35" i="10"/>
  <c r="H43" i="10" s="1"/>
</calcChain>
</file>

<file path=xl/sharedStrings.xml><?xml version="1.0" encoding="utf-8"?>
<sst xmlns="http://schemas.openxmlformats.org/spreadsheetml/2006/main" count="43" uniqueCount="31">
  <si>
    <t>Total</t>
  </si>
  <si>
    <t>¢/kWh</t>
  </si>
  <si>
    <t>Prior Period Adjustment</t>
  </si>
  <si>
    <t>Fuel Cost per Equivalent barrels</t>
  </si>
  <si>
    <t>Contributor 6.66 Increase</t>
  </si>
  <si>
    <t>Forecast June 26.2026</t>
  </si>
  <si>
    <t>Actual</t>
  </si>
  <si>
    <t>Absolute Approved forecast</t>
  </si>
  <si>
    <t>%</t>
  </si>
  <si>
    <t>Residual- Bunker 6</t>
  </si>
  <si>
    <t>Destillate - #2</t>
  </si>
  <si>
    <t>Natural Gas</t>
  </si>
  <si>
    <t>Total Costs</t>
  </si>
  <si>
    <t>Fuel Cost</t>
  </si>
  <si>
    <t>Revenues</t>
  </si>
  <si>
    <t xml:space="preserve">Variance </t>
  </si>
  <si>
    <t>Forecast September 15 .2026</t>
  </si>
  <si>
    <t>Actual - Forecast</t>
  </si>
  <si>
    <t>Cost</t>
  </si>
  <si>
    <t>Uncollectable 1.51%</t>
  </si>
  <si>
    <t>Forecast Consumption</t>
  </si>
  <si>
    <t>Seller Shortfall</t>
  </si>
  <si>
    <t>Deferement</t>
  </si>
  <si>
    <t>Others</t>
  </si>
  <si>
    <t>Increase</t>
  </si>
  <si>
    <t>Forecasted consumpion Oct-Dec 2026</t>
  </si>
  <si>
    <t>Fuel</t>
  </si>
  <si>
    <t>Consumption</t>
  </si>
  <si>
    <t>Destillate</t>
  </si>
  <si>
    <t>Residual</t>
  </si>
  <si>
    <t>Data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</si>
</sst>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8" formatCode="_(* #,##0_);_(* \(#,##0\);_(* &quot;-&quot;??_);_(@_)"/>
    <numFmt numFmtId="169" formatCode="&quot;$&quot;#,##0.000_);[Red]\(&quot;$&quot;#,##0.0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theme="1" tint="0.14990691854609822"/>
      <name val="Calibri"/>
      <family val="1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F5F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648D1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6" fillId="2" borderId="0" xfId="0" applyFont="1" applyFill="1"/>
    <xf numFmtId="43" fontId="6" fillId="2" borderId="0" xfId="1" applyFont="1" applyFill="1"/>
    <xf numFmtId="8" fontId="6" fillId="2" borderId="0" xfId="0" applyNumberFormat="1" applyFont="1" applyFill="1"/>
    <xf numFmtId="2" fontId="6" fillId="2" borderId="0" xfId="0" applyNumberFormat="1" applyFont="1" applyFill="1"/>
    <xf numFmtId="8" fontId="7" fillId="2" borderId="0" xfId="0" applyNumberFormat="1" applyFont="1" applyFill="1"/>
    <xf numFmtId="0" fontId="7" fillId="2" borderId="0" xfId="0" applyFont="1" applyFill="1"/>
    <xf numFmtId="0" fontId="6" fillId="6" borderId="0" xfId="0" applyFont="1" applyFill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8" fontId="5" fillId="7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0" fontId="2" fillId="5" borderId="1" xfId="0" applyFont="1" applyFill="1" applyBorder="1" applyAlignment="1">
      <alignment horizontal="centerContinuous" vertical="center" wrapText="1"/>
    </xf>
    <xf numFmtId="8" fontId="4" fillId="7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right" vertical="center" wrapText="1"/>
    </xf>
    <xf numFmtId="0" fontId="2" fillId="6" borderId="0" xfId="0" applyFont="1" applyFill="1" applyAlignment="1">
      <alignment horizontal="center" vertical="center" wrapText="1"/>
    </xf>
    <xf numFmtId="0" fontId="7" fillId="7" borderId="1" xfId="0" applyFont="1" applyFill="1" applyBorder="1" applyAlignment="1">
      <alignment vertical="center"/>
    </xf>
    <xf numFmtId="17" fontId="6" fillId="7" borderId="1" xfId="0" applyNumberFormat="1" applyFont="1" applyFill="1" applyBorder="1" applyAlignment="1">
      <alignment horizontal="right" vertical="center" wrapText="1"/>
    </xf>
    <xf numFmtId="8" fontId="6" fillId="7" borderId="1" xfId="0" applyNumberFormat="1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vertical="center" wrapText="1"/>
    </xf>
    <xf numFmtId="8" fontId="7" fillId="7" borderId="1" xfId="0" applyNumberFormat="1" applyFont="1" applyFill="1" applyBorder="1" applyAlignment="1">
      <alignment horizontal="right" vertical="center" wrapText="1"/>
    </xf>
    <xf numFmtId="164" fontId="7" fillId="7" borderId="1" xfId="0" applyNumberFormat="1" applyFont="1" applyFill="1" applyBorder="1" applyAlignment="1">
      <alignment horizontal="center" vertical="center" wrapText="1"/>
    </xf>
    <xf numFmtId="9" fontId="6" fillId="2" borderId="0" xfId="3" applyFont="1" applyFill="1"/>
    <xf numFmtId="168" fontId="6" fillId="2" borderId="0" xfId="1" applyNumberFormat="1" applyFont="1" applyFill="1"/>
    <xf numFmtId="168" fontId="6" fillId="2" borderId="0" xfId="0" applyNumberFormat="1" applyFont="1" applyFill="1"/>
    <xf numFmtId="0" fontId="6" fillId="8" borderId="2" xfId="0" applyFont="1" applyFill="1" applyBorder="1"/>
    <xf numFmtId="0" fontId="6" fillId="8" borderId="3" xfId="0" applyFont="1" applyFill="1" applyBorder="1" applyAlignment="1">
      <alignment horizontal="right"/>
    </xf>
    <xf numFmtId="44" fontId="6" fillId="8" borderId="4" xfId="2" applyFont="1" applyFill="1" applyBorder="1" applyAlignment="1">
      <alignment horizontal="right"/>
    </xf>
    <xf numFmtId="0" fontId="6" fillId="8" borderId="5" xfId="0" applyFont="1" applyFill="1" applyBorder="1"/>
    <xf numFmtId="0" fontId="6" fillId="8" borderId="6" xfId="0" applyFont="1" applyFill="1" applyBorder="1" applyAlignment="1">
      <alignment horizontal="right"/>
    </xf>
    <xf numFmtId="168" fontId="6" fillId="8" borderId="7" xfId="1" applyNumberFormat="1" applyFont="1" applyFill="1" applyBorder="1" applyAlignment="1">
      <alignment horizontal="right"/>
    </xf>
    <xf numFmtId="8" fontId="5" fillId="7" borderId="0" xfId="0" applyNumberFormat="1" applyFont="1" applyFill="1" applyAlignment="1">
      <alignment horizontal="right" vertical="center" wrapText="1"/>
    </xf>
    <xf numFmtId="8" fontId="7" fillId="7" borderId="0" xfId="0" applyNumberFormat="1" applyFont="1" applyFill="1" applyAlignment="1">
      <alignment horizontal="right" vertical="center" wrapText="1"/>
    </xf>
    <xf numFmtId="164" fontId="7" fillId="7" borderId="0" xfId="0" applyNumberFormat="1" applyFont="1" applyFill="1" applyAlignment="1">
      <alignment horizontal="center" vertical="center" wrapText="1"/>
    </xf>
    <xf numFmtId="17" fontId="6" fillId="7" borderId="8" xfId="0" applyNumberFormat="1" applyFont="1" applyFill="1" applyBorder="1" applyAlignment="1">
      <alignment horizontal="right" vertical="center" wrapText="1"/>
    </xf>
    <xf numFmtId="8" fontId="6" fillId="7" borderId="8" xfId="0" applyNumberFormat="1" applyFont="1" applyFill="1" applyBorder="1" applyAlignment="1">
      <alignment horizontal="right" vertical="center" wrapText="1"/>
    </xf>
    <xf numFmtId="164" fontId="6" fillId="7" borderId="8" xfId="0" applyNumberFormat="1" applyFont="1" applyFill="1" applyBorder="1" applyAlignment="1">
      <alignment horizontal="center" vertical="center" wrapText="1"/>
    </xf>
    <xf numFmtId="9" fontId="7" fillId="2" borderId="0" xfId="3" applyFont="1" applyFill="1"/>
    <xf numFmtId="0" fontId="7" fillId="7" borderId="0" xfId="0" applyFont="1" applyFill="1" applyAlignment="1">
      <alignment vertical="center" wrapText="1"/>
    </xf>
    <xf numFmtId="9" fontId="6" fillId="2" borderId="0" xfId="3" applyFont="1" applyFill="1" applyBorder="1"/>
    <xf numFmtId="169" fontId="6" fillId="2" borderId="0" xfId="0" applyNumberFormat="1" applyFont="1" applyFill="1" applyAlignment="1">
      <alignment horizontal="right"/>
    </xf>
    <xf numFmtId="169" fontId="8" fillId="2" borderId="0" xfId="0" applyNumberFormat="1" applyFont="1" applyFill="1" applyAlignment="1">
      <alignment horizontal="right"/>
    </xf>
    <xf numFmtId="8" fontId="4" fillId="7" borderId="0" xfId="0" applyNumberFormat="1" applyFont="1" applyFill="1" applyAlignment="1">
      <alignment horizontal="right" vertical="center" wrapText="1"/>
    </xf>
    <xf numFmtId="8" fontId="6" fillId="7" borderId="0" xfId="0" applyNumberFormat="1" applyFont="1" applyFill="1" applyAlignment="1">
      <alignment horizontal="right" vertical="center" wrapText="1"/>
    </xf>
    <xf numFmtId="164" fontId="6" fillId="7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5" borderId="1" xfId="0" applyFont="1" applyFill="1" applyBorder="1" applyAlignment="1">
      <alignment horizontal="centerContinuous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43" fontId="6" fillId="2" borderId="0" xfId="1" applyNumberFormat="1" applyFont="1" applyFill="1"/>
    <xf numFmtId="0" fontId="6" fillId="2" borderId="0" xfId="0" applyFont="1" applyFill="1" applyAlignment="1">
      <alignment wrapText="1"/>
    </xf>
    <xf numFmtId="43" fontId="6" fillId="2" borderId="0" xfId="1" applyFont="1" applyFill="1" applyAlignment="1">
      <alignment horizontal="right"/>
    </xf>
    <xf numFmtId="43" fontId="8" fillId="2" borderId="0" xfId="1" applyFont="1" applyFill="1"/>
    <xf numFmtId="43" fontId="7" fillId="2" borderId="0" xfId="1" applyFont="1" applyFill="1"/>
  </cellXfs>
  <cellStyles count="5">
    <cellStyle name="Comma" xfId="1" builtinId="3"/>
    <cellStyle name="Currency" xfId="2" builtinId="4"/>
    <cellStyle name="Currency 20" xfId="4" xr:uid="{0A9120BD-1C01-4F55-A909-33E0707C0C94}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val">
        <cx:f>_xlchart.v1.6</cx:f>
      </cx:numDim>
    </cx:data>
  </cx:chartData>
  <cx:chart>
    <cx:plotArea>
      <cx:plotAreaRegion>
        <cx:plotSurface>
          <cx:spPr>
            <a:ln>
              <a:solidFill>
                <a:schemeClr val="lt1">
                  <a:shade val="50000"/>
                </a:schemeClr>
              </a:solidFill>
            </a:ln>
          </cx:spPr>
        </cx:plotSurface>
        <cx:series layoutId="waterfall" uniqueId="{181B4827-74FC-4006-B92C-C3EB9BA641A4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000" b="1" i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 sz="100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x:txPr>
            <cx:visibility seriesName="0" categoryName="1" value="1"/>
            <cx:separator>
</cx:separator>
          </cx:dataLabels>
          <cx:dataId val="0"/>
          <cx:layoutPr>
            <cx:subtotals/>
          </cx:layoutPr>
        </cx:series>
      </cx:plotAreaRegion>
      <cx:axis id="0" hidden="1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1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 max="8"/>
        <cx:title>
          <cx:tx>
            <cx:txData>
              <cx:v>¢/kWh</cx:v>
            </cx:txData>
          </cx:tx>
          <cx:txPr>
            <a:bodyPr vertOverflow="overflow" horzOverflow="overflow" wrap="square" lIns="0" tIns="0" rIns="0" bIns="0"/>
            <a:lstStyle/>
            <a:p>
              <a:pPr algn="ctr" rtl="0">
                <a:defRPr sz="1000" b="0" i="0">
                  <a:solidFill>
                    <a:sysClr val="windowText" lastClr="000000"/>
                  </a:solidFill>
                  <a:latin typeface="Arial" panose="020B0604020202020204" pitchFamily="34" charset="0"/>
                  <a:ea typeface="Arial" panose="020B0604020202020204" pitchFamily="34" charset="0"/>
                  <a:cs typeface="Arial" panose="020B0604020202020204" pitchFamily="34" charset="0"/>
                </a:defRPr>
              </a:pPr>
              <a:r>
                <a:rPr lang="en-US" sz="10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¢/kWh</a:t>
              </a:r>
            </a:p>
          </cx:txPr>
        </cx:title>
        <cx:tickLabels/>
        <cx:txPr>
          <a:bodyPr vertOverflow="overflow" horzOverflow="overflow" wrap="square" lIns="0" tIns="0" rIns="0" bIns="0"/>
          <a:lstStyle/>
          <a:p>
            <a:pPr algn="ctr" rtl="0">
              <a:defRPr sz="11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73454</xdr:colOff>
      <xdr:row>16</xdr:row>
      <xdr:rowOff>40968</xdr:rowOff>
    </xdr:from>
    <xdr:to>
      <xdr:col>26</xdr:col>
      <xdr:colOff>188452</xdr:colOff>
      <xdr:row>40</xdr:row>
      <xdr:rowOff>40967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10DAEB92-4F79-E37F-3FA6-8860997073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20035" y="3383936"/>
              <a:ext cx="12413514" cy="4932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10</xdr:col>
      <xdr:colOff>147483</xdr:colOff>
      <xdr:row>28</xdr:row>
      <xdr:rowOff>122903</xdr:rowOff>
    </xdr:from>
    <xdr:to>
      <xdr:col>13</xdr:col>
      <xdr:colOff>475226</xdr:colOff>
      <xdr:row>29</xdr:row>
      <xdr:rowOff>213030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8638B01-DE86-CC7E-8CEC-AA7CC5002F74}"/>
            </a:ext>
          </a:extLst>
        </xdr:cNvPr>
        <xdr:cNvSpPr txBox="1"/>
      </xdr:nvSpPr>
      <xdr:spPr>
        <a:xfrm>
          <a:off x="11708580" y="5637161"/>
          <a:ext cx="4236065" cy="262192"/>
        </a:xfrm>
        <a:prstGeom prst="rect">
          <a:avLst/>
        </a:prstGeom>
        <a:solidFill>
          <a:schemeClr val="accent3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(Actual vs June Forecast)</a:t>
          </a:r>
        </a:p>
      </xdr:txBody>
    </xdr:sp>
    <xdr:clientData/>
  </xdr:twoCellAnchor>
  <xdr:twoCellAnchor>
    <xdr:from>
      <xdr:col>13</xdr:col>
      <xdr:colOff>409677</xdr:colOff>
      <xdr:row>21</xdr:row>
      <xdr:rowOff>147485</xdr:rowOff>
    </xdr:from>
    <xdr:to>
      <xdr:col>17</xdr:col>
      <xdr:colOff>131096</xdr:colOff>
      <xdr:row>23</xdr:row>
      <xdr:rowOff>32776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B266A99-750A-4893-BA1C-420874EAABE8}"/>
            </a:ext>
          </a:extLst>
        </xdr:cNvPr>
        <xdr:cNvSpPr txBox="1"/>
      </xdr:nvSpPr>
      <xdr:spPr>
        <a:xfrm>
          <a:off x="15879096" y="4432711"/>
          <a:ext cx="2113935" cy="254000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(Sept vs June Forecast)</a:t>
          </a:r>
        </a:p>
      </xdr:txBody>
    </xdr:sp>
    <xdr:clientData/>
  </xdr:twoCellAnchor>
  <xdr:twoCellAnchor>
    <xdr:from>
      <xdr:col>24</xdr:col>
      <xdr:colOff>16387</xdr:colOff>
      <xdr:row>16</xdr:row>
      <xdr:rowOff>180258</xdr:rowOff>
    </xdr:from>
    <xdr:to>
      <xdr:col>26</xdr:col>
      <xdr:colOff>95044</xdr:colOff>
      <xdr:row>19</xdr:row>
      <xdr:rowOff>103240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388C5AC-386B-42C9-ADAB-BDEC232E4B42}"/>
            </a:ext>
          </a:extLst>
        </xdr:cNvPr>
        <xdr:cNvSpPr txBox="1"/>
      </xdr:nvSpPr>
      <xdr:spPr>
        <a:xfrm>
          <a:off x="22065226" y="3523226"/>
          <a:ext cx="1274915" cy="488337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Total Increase 6.66¢/kWh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4.12.13_Quarterly%20Factors/Working%20Documents/Q-3%20FY%202025%20Load%20Forecast%20November%2024%20Update.xlsx" TargetMode="External"/><Relationship Id="rId2" Type="http://schemas.openxmlformats.org/officeDocument/2006/relationships/externalLinkPath" Target="https://quantaservices.sharepoint.com/sites/LUMA/REG/LPRRegulatory/Tariffs/Dockets/NEPR-MI-2020-0001_(Permanent%20Rate)/24.12.13_Quarterly%20Factors/Working%20Documents/Q-3%20FY%202025%20Load%20Forecast%20November%2024%20Update.xlsx" TargetMode="External"/><Relationship Id="rId1" Type="http://schemas.openxmlformats.org/officeDocument/2006/relationships/externalLinkPath" Target="/sites/LUMA/REG/LPRRegulatory/Tariffs/Dockets/NEPR-MI-2020-0001_(Permanent%20Rate)/24.12.13_Quarterly%20Factors/Working%20Documents/Q-3%20FY%202025%20Load%20Forecast%20November%2024%20Upda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active/Active%20Projects/PREPA_Reliability/Analysis/Excel/Loadflow/PROMOD-PSSE/SCENARIO%201-1-F-2%20(2%25)%20FIX%20(2.26%25)final%201-1-F-v1.xlsx" TargetMode="External"/><Relationship Id="rId1" Type="http://schemas.openxmlformats.org/officeDocument/2006/relationships/externalLinkPath" Target="/active/Active%20Projects/PREPA_Reliability/Analysis/Excel/Loadflow/PROMOD-PSSE/SCENARIO%201-1-F-2%20(2%25)%20FIX%20(2.26%25)final%201-1-F-v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.corporate.paceglobal.com/common/Robert%20Castillo/ROWDY/2010/CASHFLOW2010%20(Historical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active/Active%20Projects/Puerto%20Rico/Analysis/Excel/Promod_process/Demanda/LoadProjectionAnalysis.xls" TargetMode="External"/><Relationship Id="rId1" Type="http://schemas.openxmlformats.org/officeDocument/2006/relationships/externalLinkPath" Target="/active/Active%20Projects/Puerto%20Rico/Analysis/Excel/Promod_process/Demanda/LoadProjectionAnalysi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stybane1$O$/Active%20Projects/_PREPA_Renewable/Analysis/Excel/PROMOD/Current/Summary_all_cases.xlsx" TargetMode="External"/><Relationship Id="rId1" Type="http://schemas.openxmlformats.org/officeDocument/2006/relationships/externalLinkPath" Target="/stybane1$O$/Active%20Projects/_PREPA_Renewable/Analysis/Excel/PROMOD/Current/Summary_all_cas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/My%20Documents/EXCEL/Asset%20Management/Constellation/Rio%20Nogales/Production%20Cost%20Estimates_11-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.corporate.paceglobal.com/common/Robert%20Castillo/AGAVE/FYE%20DEC%202010%20(Historical%20Cash%20Flows)/HISTCSHF2010-12%20Prelimina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SfSSBTEE5Euo8m3cJfRc4umNRfcZcfVOqDAjWsVV3poM3tA2bCjSQoj5nPzr2BRx" itemId="01ABOOZVPCFURPCOJTYFFLUETS2FFAVN5A">
      <xxl21:absoluteUrl r:id="rId2"/>
      <xxl21:relativeUrl r:id="rId3"/>
    </xxl21:alternateUrls>
    <sheetNames>
      <sheetName val="Cover Page"/>
      <sheetName val="Methodology"/>
      <sheetName val="DBASE"/>
      <sheetName val="Extra. Gen"/>
      <sheetName val="2024 Trends"/>
      <sheetName val="Monthly 2025"/>
      <sheetName val="Temporary Rat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OMOD SETUP"/>
      <sheetName val="FUEL CHECK Monthly"/>
      <sheetName val="Dump &amp; Emergency"/>
      <sheetName val="Demand"/>
      <sheetName val="Thermals"/>
      <sheetName val="Renewables"/>
      <sheetName val="Summary"/>
      <sheetName val="Annual Costs"/>
      <sheetName val="Monthly Costs"/>
      <sheetName val="Hourly LMP"/>
      <sheetName val="Hourly LMP (Gen Bus)"/>
      <sheetName val="StartUp"/>
      <sheetName val="GEN MAXIMUMS"/>
      <sheetName val="Sheet1"/>
      <sheetName val="Sheet2"/>
      <sheetName val="Hourly Unit Capacity"/>
      <sheetName val="Hourly_Unit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 reclass"/>
      <sheetName val="suzannes"/>
      <sheetName val="holli's entry"/>
      <sheetName val="Transfer 1209"/>
      <sheetName val="0110"/>
      <sheetName val="0210"/>
      <sheetName val="0310"/>
      <sheetName val="0410"/>
      <sheetName val="0510"/>
      <sheetName val="0610"/>
      <sheetName val="0710"/>
      <sheetName val="0810"/>
      <sheetName val="0910"/>
      <sheetName val="1010"/>
      <sheetName val="390"/>
      <sheetName val="560"/>
      <sheetName val="590"/>
      <sheetName val="960"/>
      <sheetName val="110"/>
      <sheetName val="210"/>
      <sheetName val="100"/>
      <sheetName val="Pivot"/>
      <sheetName val="RPL DETAIL"/>
      <sheetName val="GEN MAXIMUMS"/>
      <sheetName val="2008 Environmental"/>
      <sheetName val="2009 Environmental"/>
      <sheetName val="2010 Environmental"/>
      <sheetName val="2011 Environmental"/>
      <sheetName val="2012 Environmental"/>
      <sheetName val="2008 Necessity"/>
      <sheetName val="2009 Necessity"/>
      <sheetName val="2010 Necessity"/>
      <sheetName val="2011 Necessity"/>
      <sheetName val="2012 Necessity"/>
      <sheetName val="_ADFDI_LOV"/>
      <sheetName val="PD Fixed Proforma"/>
      <sheetName val="Details 1"/>
      <sheetName val="Details 2"/>
      <sheetName val="Details 3"/>
      <sheetName val="Bal Sheet"/>
      <sheetName val="All Projects Less Contributions"/>
      <sheetName val="Trans"/>
      <sheetName val="YTD 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Compare"/>
      <sheetName val="Machine Auxiliary Loads"/>
      <sheetName val="3351MW PF DATA (SCALED 2011)"/>
      <sheetName val="2012 LOAD TO CASE"/>
      <sheetName val="2012 GEN TO CASE"/>
      <sheetName val="2015 LOAD TO CASE"/>
      <sheetName val="2015 GEN TO CASE"/>
      <sheetName val="Areas-2"/>
      <sheetName val="Are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seSummary"/>
      <sheetName val="Summary"/>
      <sheetName val="1-O"/>
      <sheetName val="Thermals_1-0"/>
      <sheetName val="1-1-O"/>
      <sheetName val="Thermals_1-1-0"/>
      <sheetName val="1-1-F (2%)"/>
      <sheetName val="Maintenance"/>
      <sheetName val="Names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up Cost Model"/>
      <sheetName val="Operating Cost Model"/>
      <sheetName val="FFH Charge"/>
      <sheetName val="Performance Summary"/>
      <sheetName val="Rio Start Matrix + Fuel"/>
      <sheetName val="GW Start Matrix + Fuel"/>
      <sheetName val="FFH-Lump Sum basis"/>
      <sheetName val="Rio Nogales O&amp;M RCE (2)"/>
      <sheetName val="Rio Nogales O&amp;M JU"/>
      <sheetName val="Rio Nogales O&amp;M RCE"/>
      <sheetName val="Rio Nogales Start JU"/>
      <sheetName val="2006 Start Cost Summary ALII"/>
      <sheetName val="2006 Start Cost Summary ALI (2)"/>
      <sheetName val="VA PL hrdata"/>
      <sheetName val="Generic BL Model"/>
      <sheetName val="Lookups"/>
      <sheetName val="PopCache"/>
      <sheetName val="PPS Estimate Summary"/>
      <sheetName val="RPL DETAIL"/>
      <sheetName val="PD Fixed Proforma"/>
      <sheetName val="Capital"/>
      <sheetName val="old"/>
      <sheetName val="Oracle Cheat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ocation error"/>
      <sheetName val="dist branch adj"/>
      <sheetName val="year end adjustments"/>
      <sheetName val="990-999compressors"/>
      <sheetName val="990-999"/>
      <sheetName val="DISTBRANCH"/>
      <sheetName val="volumes"/>
      <sheetName val="390"/>
      <sheetName val="160"/>
      <sheetName val="560"/>
      <sheetName val="590"/>
      <sheetName val="149"/>
      <sheetName val="130"/>
      <sheetName val="100"/>
      <sheetName val="200"/>
      <sheetName val="111"/>
      <sheetName val="Sheet11"/>
      <sheetName val="210"/>
      <sheetName val="465"/>
      <sheetName val="460"/>
      <sheetName val="Sheet15"/>
      <sheetName val="trans pivot"/>
      <sheetName val="trans"/>
      <sheetName val="HISTCSHFL"/>
      <sheetName val="DIST-BRN"/>
      <sheetName val="Blended Forecast Formulas"/>
      <sheetName val="CONTINGENCIES"/>
      <sheetName val="AES_ECO_LNG"/>
      <sheetName val="AAP_ANALYSIS"/>
      <sheetName val="MONTHLY_ANALYSIS"/>
      <sheetName val="JULY_CONTRACTION"/>
      <sheetName val="CAPEX"/>
      <sheetName val="INVENTORY"/>
      <sheetName val="CIP_OLD"/>
      <sheetName val="Millstein_OLD"/>
      <sheetName val="Puma Aging_OLD"/>
      <sheetName val="Capitalization Table"/>
      <sheetName val="Generic BL Model"/>
      <sheetName val="Telecommunication Eng"/>
      <sheetName val="_ADFDI_LOV"/>
      <sheetName val="RPL DETAIL"/>
      <sheetName val="2-US_PRICE"/>
      <sheetName val="PopCache"/>
      <sheetName val="Oracle Cheat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LUM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7214C"/>
      </a:accent1>
      <a:accent2>
        <a:srgbClr val="78BE21"/>
      </a:accent2>
      <a:accent3>
        <a:srgbClr val="49B7E9"/>
      </a:accent3>
      <a:accent4>
        <a:srgbClr val="658D18"/>
      </a:accent4>
      <a:accent5>
        <a:srgbClr val="FFC72C"/>
      </a:accent5>
      <a:accent6>
        <a:srgbClr val="375C2C"/>
      </a:accent6>
      <a:hlink>
        <a:srgbClr val="DB6B30"/>
      </a:hlink>
      <a:folHlink>
        <a:srgbClr val="D0D3D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4C0F-7D70-4EF5-B0FF-B65505A18708}">
  <dimension ref="B2:AC46"/>
  <sheetViews>
    <sheetView tabSelected="1" topLeftCell="A8" zoomScale="93" workbookViewId="0">
      <selection activeCell="H16" sqref="H16"/>
    </sheetView>
  </sheetViews>
  <sheetFormatPr defaultColWidth="8.6640625" defaultRowHeight="13.8" x14ac:dyDescent="0.25"/>
  <cols>
    <col min="1" max="1" width="8.6640625" style="1"/>
    <col min="2" max="2" width="23.33203125" style="1" bestFit="1" customWidth="1"/>
    <col min="3" max="3" width="18.33203125" style="11" customWidth="1"/>
    <col min="4" max="4" width="19.6640625" style="11" customWidth="1"/>
    <col min="5" max="5" width="22.6640625" style="11" customWidth="1"/>
    <col min="6" max="6" width="12.6640625" style="1" customWidth="1"/>
    <col min="7" max="7" width="19.33203125" style="1" customWidth="1"/>
    <col min="8" max="9" width="8.6640625" style="1"/>
    <col min="10" max="10" width="9" style="1" customWidth="1"/>
    <col min="11" max="11" width="8.6640625" style="1"/>
    <col min="12" max="12" width="29.44140625" style="1" customWidth="1"/>
    <col min="13" max="13" width="18.88671875" style="1" bestFit="1" customWidth="1"/>
    <col min="14" max="16384" width="8.6640625" style="1"/>
  </cols>
  <sheetData>
    <row r="2" spans="2:13" ht="14.4" thickBot="1" x14ac:dyDescent="0.3"/>
    <row r="3" spans="2:13" ht="15" thickTop="1" thickBot="1" x14ac:dyDescent="0.3">
      <c r="B3" s="12" t="s">
        <v>3</v>
      </c>
      <c r="C3" s="12"/>
      <c r="D3" s="12"/>
      <c r="E3" s="12"/>
      <c r="F3" s="12"/>
      <c r="G3" s="49" t="s">
        <v>4</v>
      </c>
      <c r="H3" s="49"/>
    </row>
    <row r="4" spans="2:13" ht="28.8" thickTop="1" thickBot="1" x14ac:dyDescent="0.3">
      <c r="B4" s="15"/>
      <c r="C4" s="14" t="s">
        <v>5</v>
      </c>
      <c r="D4" s="14" t="s">
        <v>6</v>
      </c>
      <c r="E4" s="14" t="s">
        <v>7</v>
      </c>
      <c r="F4" s="14" t="s">
        <v>8</v>
      </c>
      <c r="G4" s="14" t="s">
        <v>1</v>
      </c>
      <c r="H4" s="48" t="s">
        <v>8</v>
      </c>
      <c r="L4" s="6" t="s">
        <v>30</v>
      </c>
    </row>
    <row r="5" spans="2:13" ht="15" thickTop="1" thickBot="1" x14ac:dyDescent="0.3">
      <c r="B5" s="19" t="s">
        <v>9</v>
      </c>
      <c r="C5" s="8"/>
      <c r="D5" s="8"/>
      <c r="E5" s="8"/>
      <c r="F5" s="9"/>
      <c r="G5" s="2"/>
      <c r="L5" s="54" t="s">
        <v>29</v>
      </c>
      <c r="M5" s="2">
        <f>G9</f>
        <v>0.82249916450707394</v>
      </c>
    </row>
    <row r="6" spans="2:13" ht="15" thickTop="1" thickBot="1" x14ac:dyDescent="0.3">
      <c r="B6" s="20">
        <v>46174</v>
      </c>
      <c r="C6" s="21">
        <v>66843489.254000001</v>
      </c>
      <c r="D6" s="21">
        <v>68559103.079999998</v>
      </c>
      <c r="E6" s="21">
        <f>D6-C6</f>
        <v>1715613.8259999976</v>
      </c>
      <c r="F6" s="16">
        <f>(D6-C6)/C6</f>
        <v>2.5666132111697521E-2</v>
      </c>
      <c r="G6" s="2"/>
      <c r="L6" s="54" t="s">
        <v>28</v>
      </c>
      <c r="M6" s="2">
        <f>G14</f>
        <v>2.3514566948650413</v>
      </c>
    </row>
    <row r="7" spans="2:13" ht="15" thickTop="1" thickBot="1" x14ac:dyDescent="0.3">
      <c r="B7" s="20">
        <v>46204</v>
      </c>
      <c r="C7" s="21">
        <v>68550597.305999994</v>
      </c>
      <c r="D7" s="21">
        <v>79544152.11999999</v>
      </c>
      <c r="E7" s="21">
        <f t="shared" ref="E7:E8" si="0">D7-C7</f>
        <v>10993554.813999996</v>
      </c>
      <c r="F7" s="16">
        <f>(D7-C7)/C7</f>
        <v>0.16037139348219462</v>
      </c>
      <c r="G7" s="2"/>
      <c r="L7" s="54" t="s">
        <v>11</v>
      </c>
      <c r="M7" s="2">
        <f>G19</f>
        <v>-2.3968815081110345E-2</v>
      </c>
    </row>
    <row r="8" spans="2:13" ht="15" thickTop="1" thickBot="1" x14ac:dyDescent="0.3">
      <c r="B8" s="20">
        <v>46235</v>
      </c>
      <c r="C8" s="21">
        <v>67604954.662</v>
      </c>
      <c r="D8" s="21">
        <v>87361771</v>
      </c>
      <c r="E8" s="21">
        <f t="shared" si="0"/>
        <v>19756816.338</v>
      </c>
      <c r="F8" s="16">
        <f>(D8-C8)/C8</f>
        <v>0.29223917739131461</v>
      </c>
      <c r="G8" s="2"/>
      <c r="L8" s="54" t="s">
        <v>14</v>
      </c>
      <c r="M8" s="2">
        <f>G26</f>
        <v>0.15959486884159649</v>
      </c>
    </row>
    <row r="9" spans="2:13" ht="15" thickTop="1" thickBot="1" x14ac:dyDescent="0.3">
      <c r="B9" s="22" t="s">
        <v>0</v>
      </c>
      <c r="C9" s="10">
        <f>SUM(C6:C8)</f>
        <v>202999041.222</v>
      </c>
      <c r="D9" s="23">
        <f>SUM(D6:D8)</f>
        <v>235465026.19999999</v>
      </c>
      <c r="E9" s="23">
        <f>SUM(E6:E8)</f>
        <v>32465984.977999993</v>
      </c>
      <c r="F9" s="24">
        <f>(D9-C9)/C9</f>
        <v>0.15993171584734306</v>
      </c>
      <c r="G9" s="2">
        <f>E9/$D$45*100</f>
        <v>0.82249916450707394</v>
      </c>
      <c r="H9" s="25">
        <f>G9/$D$44</f>
        <v>0.12343165323654991</v>
      </c>
      <c r="I9" s="3"/>
      <c r="J9" s="25"/>
      <c r="L9" s="54" t="s">
        <v>26</v>
      </c>
      <c r="M9" s="2">
        <f>G35</f>
        <v>1.9406094524591881</v>
      </c>
    </row>
    <row r="10" spans="2:13" ht="15" thickTop="1" thickBot="1" x14ac:dyDescent="0.3">
      <c r="B10" s="22" t="s">
        <v>10</v>
      </c>
      <c r="C10" s="17"/>
      <c r="D10" s="17"/>
      <c r="E10" s="17"/>
      <c r="F10" s="24"/>
      <c r="G10" s="2"/>
      <c r="H10" s="25"/>
      <c r="L10" s="54" t="s">
        <v>27</v>
      </c>
      <c r="M10" s="2">
        <f>G38</f>
        <v>0.20032384868668629</v>
      </c>
    </row>
    <row r="11" spans="2:13" ht="15" thickTop="1" thickBot="1" x14ac:dyDescent="0.3">
      <c r="B11" s="20">
        <v>46174</v>
      </c>
      <c r="C11" s="21">
        <v>26551602.598000001</v>
      </c>
      <c r="D11" s="21">
        <v>30673421.994261537</v>
      </c>
      <c r="E11" s="21">
        <f>D11-C11</f>
        <v>4121819.3962615356</v>
      </c>
      <c r="F11" s="16">
        <f>(D11-C11)/C11</f>
        <v>0.15523806448398755</v>
      </c>
      <c r="G11" s="2"/>
      <c r="H11" s="25"/>
      <c r="L11" s="54" t="str">
        <f>B39</f>
        <v>Seller Shortfall</v>
      </c>
      <c r="M11" s="2">
        <f>G39</f>
        <v>5.46341173078526E-2</v>
      </c>
    </row>
    <row r="12" spans="2:13" ht="15" thickTop="1" thickBot="1" x14ac:dyDescent="0.3">
      <c r="B12" s="20">
        <v>46204</v>
      </c>
      <c r="C12" s="21">
        <v>32966312.034000002</v>
      </c>
      <c r="D12" s="21">
        <v>68960858.023731142</v>
      </c>
      <c r="E12" s="21">
        <f>D12-C12</f>
        <v>35994545.98973114</v>
      </c>
      <c r="F12" s="16">
        <f>(D12-C12)/C12</f>
        <v>1.0918584387785917</v>
      </c>
      <c r="G12" s="2"/>
      <c r="H12" s="25"/>
      <c r="L12" s="54" t="str">
        <f>B40</f>
        <v>Prior Period Adjustment</v>
      </c>
      <c r="M12" s="2">
        <f>G40</f>
        <v>0.39592096212344069</v>
      </c>
    </row>
    <row r="13" spans="2:13" ht="15" thickTop="1" thickBot="1" x14ac:dyDescent="0.3">
      <c r="B13" s="20">
        <v>46235</v>
      </c>
      <c r="C13" s="21">
        <v>13825510.607999999</v>
      </c>
      <c r="D13" s="21">
        <v>66526695.714788832</v>
      </c>
      <c r="E13" s="21">
        <f>D13-C13</f>
        <v>52701185.106788829</v>
      </c>
      <c r="F13" s="16">
        <f>(D13-C13)/C13</f>
        <v>3.8118798358372237</v>
      </c>
      <c r="G13" s="2"/>
      <c r="H13" s="25"/>
      <c r="L13" s="54" t="str">
        <f>B41</f>
        <v>Deferement</v>
      </c>
      <c r="M13" s="2">
        <f>G41</f>
        <v>0.33673083848533641</v>
      </c>
    </row>
    <row r="14" spans="2:13" ht="15" thickTop="1" thickBot="1" x14ac:dyDescent="0.3">
      <c r="B14" s="22" t="s">
        <v>0</v>
      </c>
      <c r="C14" s="10">
        <f>SUM(C11:C13)</f>
        <v>73343425.239999995</v>
      </c>
      <c r="D14" s="23">
        <f>SUM(D11:D13)</f>
        <v>166160975.7327815</v>
      </c>
      <c r="E14" s="23">
        <f>SUM(E11:E13)</f>
        <v>92817550.492781505</v>
      </c>
      <c r="F14" s="24">
        <f>(D14-C14)/C14</f>
        <v>1.2655197134447536</v>
      </c>
      <c r="G14" s="2">
        <f>E14/$D$45*100</f>
        <v>2.3514566948650413</v>
      </c>
      <c r="H14" s="25">
        <f>G14/$D$44</f>
        <v>0.3528808294112854</v>
      </c>
      <c r="I14" s="3"/>
      <c r="J14" s="25"/>
      <c r="L14" s="54" t="str">
        <f>B36</f>
        <v>Uncollectable 1.51%</v>
      </c>
      <c r="M14" s="2">
        <f>G36</f>
        <v>0.26889999999999997</v>
      </c>
    </row>
    <row r="15" spans="2:13" ht="15" thickTop="1" thickBot="1" x14ac:dyDescent="0.3">
      <c r="B15" s="22" t="s">
        <v>11</v>
      </c>
      <c r="C15" s="17"/>
      <c r="D15" s="17"/>
      <c r="E15" s="17"/>
      <c r="F15" s="24"/>
      <c r="G15" s="2"/>
      <c r="H15" s="25"/>
      <c r="L15" s="54" t="str">
        <f t="shared" ref="L13:L15" si="1">B42</f>
        <v>Others</v>
      </c>
      <c r="M15" s="2">
        <f t="shared" ref="M13:M15" si="2">G42</f>
        <v>0.1568988678048937</v>
      </c>
    </row>
    <row r="16" spans="2:13" ht="15" thickTop="1" thickBot="1" x14ac:dyDescent="0.3">
      <c r="B16" s="20">
        <v>46174</v>
      </c>
      <c r="C16" s="21">
        <v>78699982.00999999</v>
      </c>
      <c r="D16" s="21">
        <v>85579768.714042425</v>
      </c>
      <c r="E16" s="21">
        <f>D16-C16</f>
        <v>6879786.7040424347</v>
      </c>
      <c r="F16" s="16">
        <f>(D16-C16)/C16</f>
        <v>8.7417894240029895E-2</v>
      </c>
      <c r="G16" s="2"/>
      <c r="H16" s="25"/>
      <c r="L16" s="26" t="s">
        <v>0</v>
      </c>
      <c r="M16" s="53">
        <f>SUM(M5:M15)</f>
        <v>6.6635999999999997</v>
      </c>
    </row>
    <row r="17" spans="2:13" ht="15" thickTop="1" thickBot="1" x14ac:dyDescent="0.3">
      <c r="B17" s="20">
        <v>46204</v>
      </c>
      <c r="C17" s="21">
        <v>72609110.370000005</v>
      </c>
      <c r="D17" s="21">
        <v>74341943.4163526</v>
      </c>
      <c r="E17" s="21">
        <f>D17-C17</f>
        <v>1732833.0463525951</v>
      </c>
      <c r="F17" s="16">
        <f>(D17-C17)/C17</f>
        <v>2.3865228998433671E-2</v>
      </c>
      <c r="G17" s="2"/>
      <c r="H17" s="25"/>
      <c r="L17" s="26"/>
      <c r="M17" s="26"/>
    </row>
    <row r="18" spans="2:13" ht="15" thickTop="1" thickBot="1" x14ac:dyDescent="0.3">
      <c r="B18" s="20">
        <v>46235</v>
      </c>
      <c r="C18" s="21">
        <v>79890825.620000005</v>
      </c>
      <c r="D18" s="21">
        <v>70332100.117837861</v>
      </c>
      <c r="E18" s="21">
        <f>D18-C18</f>
        <v>-9558725.5021621436</v>
      </c>
      <c r="F18" s="16">
        <f>(D18-C18)/C18</f>
        <v>-0.11964734909147311</v>
      </c>
      <c r="G18" s="2"/>
      <c r="H18" s="25"/>
      <c r="L18" s="26"/>
      <c r="M18" s="26"/>
    </row>
    <row r="19" spans="2:13" ht="15" thickTop="1" thickBot="1" x14ac:dyDescent="0.3">
      <c r="B19" s="22" t="s">
        <v>0</v>
      </c>
      <c r="C19" s="10">
        <f>SUM(C16:C18)</f>
        <v>231199918</v>
      </c>
      <c r="D19" s="23">
        <f>SUM(D16:D18)</f>
        <v>230253812.2482329</v>
      </c>
      <c r="E19" s="23">
        <f>SUM(E16:E18)</f>
        <v>-946105.7517671138</v>
      </c>
      <c r="F19" s="24">
        <f>(D19-C19)/C19</f>
        <v>-4.0921543569366614E-3</v>
      </c>
      <c r="G19" s="2">
        <f>E19/$D$45*100</f>
        <v>-2.3968815081110345E-2</v>
      </c>
      <c r="H19" s="25">
        <f>G19/$D$44</f>
        <v>-3.5969768715274544E-3</v>
      </c>
      <c r="I19" s="3"/>
      <c r="J19" s="25"/>
      <c r="L19" s="26"/>
      <c r="M19" s="26"/>
    </row>
    <row r="20" spans="2:13" ht="15" thickTop="1" thickBot="1" x14ac:dyDescent="0.3">
      <c r="B20" s="22" t="s">
        <v>12</v>
      </c>
      <c r="C20" s="17"/>
      <c r="D20" s="17"/>
      <c r="E20" s="17"/>
      <c r="F20" s="24"/>
      <c r="G20" s="2"/>
      <c r="L20" s="3"/>
      <c r="M20" s="3"/>
    </row>
    <row r="21" spans="2:13" ht="15" thickTop="1" thickBot="1" x14ac:dyDescent="0.3">
      <c r="B21" s="20">
        <v>46174</v>
      </c>
      <c r="C21" s="21">
        <f>+C6+C11+C16</f>
        <v>172095073.86199999</v>
      </c>
      <c r="D21" s="21">
        <f>+D6+D11+D16</f>
        <v>184812293.78830397</v>
      </c>
      <c r="E21" s="21">
        <f>D21-C21</f>
        <v>12717219.926303983</v>
      </c>
      <c r="F21" s="16">
        <f>(D21-C21)/C21</f>
        <v>7.389647850409535E-2</v>
      </c>
      <c r="G21" s="2"/>
      <c r="M21" s="3"/>
    </row>
    <row r="22" spans="2:13" ht="15" thickTop="1" thickBot="1" x14ac:dyDescent="0.3">
      <c r="B22" s="20">
        <v>46204</v>
      </c>
      <c r="C22" s="21">
        <f t="shared" ref="C22:C23" si="3">+C7+C12+C17</f>
        <v>174126019.71000001</v>
      </c>
      <c r="D22" s="21">
        <f t="shared" ref="D22:D23" si="4">+D7+D12+D17</f>
        <v>222846953.56008372</v>
      </c>
      <c r="E22" s="21">
        <f>D22-C22</f>
        <v>48720933.850083709</v>
      </c>
      <c r="F22" s="16">
        <f>(D22-C22)/C22</f>
        <v>0.27980271949721525</v>
      </c>
      <c r="G22" s="55"/>
    </row>
    <row r="23" spans="2:13" ht="14.4" thickTop="1" x14ac:dyDescent="0.25">
      <c r="B23" s="37">
        <v>46235</v>
      </c>
      <c r="C23" s="38">
        <f t="shared" si="3"/>
        <v>161321290.88999999</v>
      </c>
      <c r="D23" s="38">
        <f t="shared" si="4"/>
        <v>224220566.8326267</v>
      </c>
      <c r="E23" s="38">
        <f>D23-C23</f>
        <v>62899275.942626715</v>
      </c>
      <c r="F23" s="39">
        <f>(D23-C23)/C23</f>
        <v>0.38990064854809398</v>
      </c>
      <c r="G23" s="55"/>
    </row>
    <row r="24" spans="2:13" x14ac:dyDescent="0.25">
      <c r="B24" s="41" t="s">
        <v>13</v>
      </c>
      <c r="C24" s="34">
        <f>SUM(C21:C23)</f>
        <v>507542384.46200001</v>
      </c>
      <c r="D24" s="34">
        <f>SUM(D21:D23)</f>
        <v>631879814.18101442</v>
      </c>
      <c r="E24" s="35">
        <f>SUM(E21:E23)</f>
        <v>124337429.71901441</v>
      </c>
      <c r="F24" s="36">
        <f>(D24-C24)/C24</f>
        <v>0.24497940177117095</v>
      </c>
      <c r="G24" s="2"/>
      <c r="H24" s="42"/>
      <c r="I24" s="3"/>
      <c r="J24" s="25"/>
      <c r="M24" s="3"/>
    </row>
    <row r="25" spans="2:13" x14ac:dyDescent="0.25">
      <c r="G25" s="2"/>
    </row>
    <row r="26" spans="2:13" x14ac:dyDescent="0.25">
      <c r="B26" s="6" t="s">
        <v>14</v>
      </c>
      <c r="C26" s="34">
        <v>492763666.62737036</v>
      </c>
      <c r="D26" s="34">
        <v>486464080.15000004</v>
      </c>
      <c r="E26" s="35">
        <f>D26-C26</f>
        <v>-6299586.4773703218</v>
      </c>
      <c r="F26" s="36">
        <f>(D26-C26)/C26</f>
        <v>-1.2784194339015851E-2</v>
      </c>
      <c r="G26" s="2">
        <f>ABS(E26/$D$45*100)</f>
        <v>0.15959486884159649</v>
      </c>
      <c r="H26" s="42">
        <f>G26/$D$44</f>
        <v>2.3950247440061901E-2</v>
      </c>
      <c r="I26" s="3"/>
      <c r="J26" s="25"/>
    </row>
    <row r="27" spans="2:13" x14ac:dyDescent="0.25">
      <c r="C27" s="34"/>
      <c r="D27" s="34"/>
      <c r="E27" s="35"/>
      <c r="F27" s="36"/>
      <c r="G27" s="2"/>
      <c r="H27" s="42"/>
      <c r="I27" s="3"/>
      <c r="J27" s="25"/>
    </row>
    <row r="28" spans="2:13" x14ac:dyDescent="0.25">
      <c r="G28" s="2"/>
      <c r="H28" s="25"/>
      <c r="L28" s="3"/>
    </row>
    <row r="29" spans="2:13" x14ac:dyDescent="0.25">
      <c r="B29" s="18"/>
      <c r="C29" s="7"/>
      <c r="D29" s="7"/>
      <c r="E29" s="18" t="s">
        <v>15</v>
      </c>
      <c r="F29" s="18"/>
      <c r="G29" s="2"/>
    </row>
    <row r="30" spans="2:13" ht="42" thickBot="1" x14ac:dyDescent="0.3">
      <c r="B30" s="18"/>
      <c r="C30" s="14" t="s">
        <v>5</v>
      </c>
      <c r="D30" s="14" t="s">
        <v>16</v>
      </c>
      <c r="E30" s="18" t="s">
        <v>17</v>
      </c>
      <c r="F30" s="18" t="s">
        <v>8</v>
      </c>
      <c r="G30" s="2"/>
    </row>
    <row r="31" spans="2:13" ht="15.6" customHeight="1" thickTop="1" thickBot="1" x14ac:dyDescent="0.3">
      <c r="B31" s="50" t="s">
        <v>18</v>
      </c>
      <c r="C31" s="51"/>
      <c r="D31" s="51"/>
      <c r="E31" s="51"/>
      <c r="F31" s="52"/>
      <c r="G31" s="2"/>
    </row>
    <row r="32" spans="2:13" ht="18" customHeight="1" thickTop="1" thickBot="1" x14ac:dyDescent="0.3">
      <c r="B32" s="19" t="s">
        <v>9</v>
      </c>
      <c r="C32" s="13">
        <v>174126019.71000001</v>
      </c>
      <c r="D32" s="13">
        <v>247533525.764</v>
      </c>
      <c r="E32" s="21">
        <f t="shared" ref="E32:E35" si="5">D32-C32</f>
        <v>73407506.05399999</v>
      </c>
      <c r="F32" s="16">
        <f t="shared" ref="F32:F35" si="6">(D32-C32)/C32</f>
        <v>0.42157689112894953</v>
      </c>
      <c r="G32" s="2"/>
    </row>
    <row r="33" spans="2:29" ht="18" customHeight="1" thickTop="1" thickBot="1" x14ac:dyDescent="0.3">
      <c r="B33" s="22" t="s">
        <v>10</v>
      </c>
      <c r="C33" s="13">
        <v>161321290.88999999</v>
      </c>
      <c r="D33" s="13">
        <v>108958205.07799999</v>
      </c>
      <c r="E33" s="21">
        <f t="shared" si="5"/>
        <v>-52363085.811999992</v>
      </c>
      <c r="F33" s="16">
        <f t="shared" si="6"/>
        <v>-0.32458880984100708</v>
      </c>
      <c r="G33" s="2"/>
    </row>
    <row r="34" spans="2:29" ht="18" customHeight="1" thickTop="1" thickBot="1" x14ac:dyDescent="0.3">
      <c r="B34" s="22" t="s">
        <v>11</v>
      </c>
      <c r="C34" s="13">
        <v>159095750.81400001</v>
      </c>
      <c r="D34" s="13">
        <v>214651769.88</v>
      </c>
      <c r="E34" s="21">
        <f t="shared" si="5"/>
        <v>55556019.065999985</v>
      </c>
      <c r="F34" s="16">
        <f t="shared" si="6"/>
        <v>0.34919863529825462</v>
      </c>
      <c r="G34" s="2"/>
    </row>
    <row r="35" spans="2:29" ht="18" customHeight="1" thickTop="1" thickBot="1" x14ac:dyDescent="0.3">
      <c r="B35" s="22" t="s">
        <v>12</v>
      </c>
      <c r="C35" s="13">
        <f>SUM(C32:C34)</f>
        <v>494543061.41400003</v>
      </c>
      <c r="D35" s="13">
        <f>SUM(D32:D34)</f>
        <v>571143500.722</v>
      </c>
      <c r="E35" s="21">
        <f t="shared" si="5"/>
        <v>76600439.307999969</v>
      </c>
      <c r="F35" s="16">
        <f t="shared" si="6"/>
        <v>0.15489134371632593</v>
      </c>
      <c r="G35" s="2">
        <f>E35/$D$45*100</f>
        <v>1.9406094524591881</v>
      </c>
      <c r="H35" s="25">
        <f>G35/$D$44</f>
        <v>0.29122538154438865</v>
      </c>
      <c r="I35" s="3"/>
      <c r="J35" s="25"/>
    </row>
    <row r="36" spans="2:29" ht="15" thickTop="1" thickBot="1" x14ac:dyDescent="0.3">
      <c r="B36" s="6" t="s">
        <v>19</v>
      </c>
      <c r="C36" s="44">
        <v>0</v>
      </c>
      <c r="D36" s="43">
        <v>10614118.211069763</v>
      </c>
      <c r="E36" s="21">
        <f t="shared" ref="E36" si="7">D36-C36</f>
        <v>10614118.211069763</v>
      </c>
      <c r="F36" s="16">
        <v>0</v>
      </c>
      <c r="G36" s="2">
        <f>E36/$D$45*100</f>
        <v>0.26889999999999997</v>
      </c>
      <c r="H36" s="25">
        <f>G36/$D$44</f>
        <v>4.0353562638813852E-2</v>
      </c>
      <c r="I36" s="3"/>
      <c r="J36" s="25"/>
    </row>
    <row r="37" spans="2:29" ht="15" thickTop="1" thickBot="1" x14ac:dyDescent="0.3">
      <c r="G37" s="2"/>
    </row>
    <row r="38" spans="2:29" ht="15" thickTop="1" thickBot="1" x14ac:dyDescent="0.3">
      <c r="B38" s="1" t="s">
        <v>20</v>
      </c>
      <c r="C38" s="27">
        <v>4215309392.0792704</v>
      </c>
      <c r="D38" s="27">
        <f>D45</f>
        <v>3947236225.7604175</v>
      </c>
      <c r="E38" s="27">
        <f t="shared" ref="E38" si="8">D38-C38</f>
        <v>-268073166.3188529</v>
      </c>
      <c r="F38" s="16">
        <f t="shared" ref="F38" si="9">(D38-C38)/C38</f>
        <v>-6.3595134160869135E-2</v>
      </c>
      <c r="G38" s="2">
        <f>ABS((E24/D38*100)-(E24/C38*100))</f>
        <v>0.20032384868668629</v>
      </c>
      <c r="H38" s="25">
        <f>G38/$D$44</f>
        <v>3.0062406009767437E-2</v>
      </c>
      <c r="I38" s="3"/>
      <c r="J38" s="25"/>
    </row>
    <row r="39" spans="2:29" ht="15" thickTop="1" thickBot="1" x14ac:dyDescent="0.3">
      <c r="B39" s="1" t="s">
        <v>21</v>
      </c>
      <c r="C39" s="13">
        <v>-6881024.3499999996</v>
      </c>
      <c r="D39" s="13">
        <v>-9037562.0199999996</v>
      </c>
      <c r="E39" s="27">
        <f t="shared" ref="E39" si="10">D39-C39</f>
        <v>-2156537.67</v>
      </c>
      <c r="F39" s="16"/>
      <c r="G39" s="2">
        <f>ABS(E39/$D$45*100)</f>
        <v>5.46341173078526E-2</v>
      </c>
      <c r="H39" s="25">
        <f>G39/$D$44</f>
        <v>8.1988890851570628E-3</v>
      </c>
      <c r="I39" s="3"/>
      <c r="J39" s="25"/>
    </row>
    <row r="40" spans="2:29" ht="15" thickTop="1" thickBot="1" x14ac:dyDescent="0.3">
      <c r="B40" s="1" t="s">
        <v>2</v>
      </c>
      <c r="C40" s="13">
        <v>-20355097.152315632</v>
      </c>
      <c r="D40" s="13">
        <v>-4727161.51</v>
      </c>
      <c r="E40" s="27">
        <f>D40-C40</f>
        <v>15627935.642315632</v>
      </c>
      <c r="F40" s="16"/>
      <c r="G40" s="2">
        <f>ABS(E40/$D$45*100)</f>
        <v>0.39592096212344069</v>
      </c>
      <c r="H40" s="25">
        <f>G40/$D$44</f>
        <v>5.9415475437217223E-2</v>
      </c>
      <c r="I40" s="3"/>
      <c r="J40" s="25"/>
    </row>
    <row r="41" spans="2:29" ht="14.4" thickTop="1" x14ac:dyDescent="0.25">
      <c r="B41" s="1" t="s">
        <v>22</v>
      </c>
      <c r="C41" s="45">
        <v>-13291561.640000001</v>
      </c>
      <c r="D41" s="45">
        <v>0</v>
      </c>
      <c r="E41" s="46">
        <f>D41-C41</f>
        <v>13291561.640000001</v>
      </c>
      <c r="F41" s="47"/>
      <c r="G41" s="2">
        <f>E41/$D$45*100</f>
        <v>0.33673083848533641</v>
      </c>
      <c r="H41" s="42">
        <f>G41/$D$44</f>
        <v>5.0532870893411436E-2</v>
      </c>
      <c r="I41" s="3"/>
      <c r="J41" s="25"/>
    </row>
    <row r="42" spans="2:29" x14ac:dyDescent="0.25">
      <c r="B42" s="1" t="s">
        <v>23</v>
      </c>
      <c r="C42" s="3"/>
      <c r="D42" s="3"/>
      <c r="E42" s="46"/>
      <c r="G42" s="56">
        <f>D44-SUM(G9:G41)</f>
        <v>0.1568988678048937</v>
      </c>
      <c r="H42" s="42">
        <f>G42/$D$44</f>
        <v>2.3545661174874499E-2</v>
      </c>
      <c r="I42" s="3"/>
      <c r="J42" s="25"/>
    </row>
    <row r="43" spans="2:29" x14ac:dyDescent="0.25">
      <c r="C43" s="1"/>
      <c r="D43" s="1"/>
      <c r="G43" s="57">
        <f>SUM(G9:G42)</f>
        <v>6.6635999999999997</v>
      </c>
      <c r="H43" s="40">
        <f>SUM(H9:H42)</f>
        <v>1</v>
      </c>
      <c r="I43" s="5"/>
      <c r="J43" s="40"/>
    </row>
    <row r="44" spans="2:29" x14ac:dyDescent="0.25">
      <c r="B44" s="28"/>
      <c r="C44" s="29" t="s">
        <v>24</v>
      </c>
      <c r="D44" s="30">
        <f>6.6636</f>
        <v>6.6635999999999997</v>
      </c>
      <c r="G44" s="2"/>
    </row>
    <row r="45" spans="2:29" x14ac:dyDescent="0.25">
      <c r="B45" s="31" t="s">
        <v>25</v>
      </c>
      <c r="C45" s="32"/>
      <c r="D45" s="33">
        <v>3947236225.7604175</v>
      </c>
      <c r="G45" s="2"/>
      <c r="AC45" s="4"/>
    </row>
    <row r="46" spans="2:29" x14ac:dyDescent="0.25">
      <c r="G46" s="2"/>
    </row>
  </sheetData>
  <mergeCells count="1">
    <mergeCell ref="B31:F3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7DE3FCD5909941A849D7A4651DDB81" ma:contentTypeVersion="21" ma:contentTypeDescription="Create a new document." ma:contentTypeScope="" ma:versionID="29c3a45b32cb988a6ce4124c276d6717">
  <xsd:schema xmlns:xsd="http://www.w3.org/2001/XMLSchema" xmlns:xs="http://www.w3.org/2001/XMLSchema" xmlns:p="http://schemas.microsoft.com/office/2006/metadata/properties" xmlns:ns2="36d0de0c-286c-42d2-88f9-9cfcebd81471" xmlns:ns3="32f3a428-6f88-4a3b-a56e-a51f3802cd3a" targetNamespace="http://schemas.microsoft.com/office/2006/metadata/properties" ma:root="true" ma:fieldsID="df5f3d919ff75fd4132ab7fe7c55c16e" ns2:_="" ns3:_="">
    <xsd:import namespace="36d0de0c-286c-42d2-88f9-9cfcebd8147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Flow_SignoffStatus" minOccurs="0"/>
                <xsd:element ref="ns2:Comments" minOccurs="0"/>
                <xsd:element ref="ns2:MediaServiceSearchProperties" minOccurs="0"/>
                <xsd:element ref="ns2:Status" minOccurs="0"/>
                <xsd:element ref="ns2:Last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astAction2_x002e_0" minOccurs="0"/>
                <xsd:element ref="ns2:PREBsWebpage" minOccurs="0"/>
                <xsd:element ref="ns2:Input" minOccurs="0"/>
                <xsd:element ref="ns2:Validit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0de0c-286c-42d2-88f9-9cfcebd81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1" nillable="true" ma:displayName="Sign-off status" ma:internalName="Sign_x002d_off_x0020_status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4" nillable="true" ma:displayName="Status" ma:description="Open - docket with constant activity.&#10;&#10;Dormant - docket that have been closed or will no longer have activity. This status must be changed if PREB issues a R&amp;O requiring a report, update, or conference related to said docket.&#10;&#10;Closed - docket has been officially closed by the PREB through R&amp;O." ma:format="Dropdown" ma:indexed="true" ma:internalName="Status">
      <xsd:simpleType>
        <xsd:restriction base="dms:Choice">
          <xsd:enumeration value="Open"/>
          <xsd:enumeration value="Dormant"/>
          <xsd:enumeration value="Closed"/>
          <xsd:enumeration value="Open"/>
          <xsd:enumeration value="Dormant"/>
          <xsd:enumeration value="Closed"/>
          <xsd:enumeration value="Pending"/>
        </xsd:restriction>
      </xsd:simpleType>
    </xsd:element>
    <xsd:element name="LastAction" ma:index="15" nillable="true" ma:displayName="Last Action" ma:description="The last action taken in the docket will be displayed in this column." ma:format="Dropdown" ma:internalName="LastAction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astAction2_x002e_0" ma:index="23" nillable="true" ma:displayName="Last Action Link" ma:format="Hyperlink" ma:internalName="LastAction2_x002e_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EBsWebpage" ma:index="24" nillable="true" ma:displayName="PREB's Webpage" ma:description="Link to the docket on PREB's Webpage" ma:format="Hyperlink" ma:internalName="PREBs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nput" ma:index="25" nillable="true" ma:displayName="Input " ma:format="Dropdown" ma:internalName="Input">
      <xsd:simpleType>
        <xsd:restriction base="dms:Text">
          <xsd:maxLength value="255"/>
        </xsd:restriction>
      </xsd:simpleType>
    </xsd:element>
    <xsd:element name="Validity" ma:index="26" ma:displayName="Validity" ma:default="Repeal " ma:description="Repeal or Valid" ma:format="Dropdown" ma:internalName="Valid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BsWebpage xmlns="36d0de0c-286c-42d2-88f9-9cfcebd81471">
      <Url xsi:nil="true"/>
      <Description xsi:nil="true"/>
    </PREBsWebpage>
    <lcf76f155ced4ddcb4097134ff3c332f xmlns="36d0de0c-286c-42d2-88f9-9cfcebd81471">
      <Terms xmlns="http://schemas.microsoft.com/office/infopath/2007/PartnerControls"/>
    </lcf76f155ced4ddcb4097134ff3c332f>
    <LastAction2_x002e_0 xmlns="36d0de0c-286c-42d2-88f9-9cfcebd81471">
      <Url xsi:nil="true"/>
      <Description xsi:nil="true"/>
    </LastAction2_x002e_0>
    <Input xmlns="36d0de0c-286c-42d2-88f9-9cfcebd81471" xsi:nil="true"/>
    <Validity xmlns="36d0de0c-286c-42d2-88f9-9cfcebd81471">Repeal </Validity>
    <TaxCatchAll xmlns="32f3a428-6f88-4a3b-a56e-a51f3802cd3a" xsi:nil="true"/>
    <Status xmlns="36d0de0c-286c-42d2-88f9-9cfcebd81471" xsi:nil="true"/>
    <LastAction xmlns="36d0de0c-286c-42d2-88f9-9cfcebd81471" xsi:nil="true"/>
    <Comments xmlns="36d0de0c-286c-42d2-88f9-9cfcebd81471" xsi:nil="true"/>
    <_Flow_SignoffStatus xmlns="36d0de0c-286c-42d2-88f9-9cfcebd81471" xsi:nil="true"/>
  </documentManagement>
</p:properties>
</file>

<file path=customXml/itemProps1.xml><?xml version="1.0" encoding="utf-8"?>
<ds:datastoreItem xmlns:ds="http://schemas.openxmlformats.org/officeDocument/2006/customXml" ds:itemID="{D437484D-E4B7-47E9-9FBB-33EDD12F45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0de0c-286c-42d2-88f9-9cfcebd81471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EB3EDD-84C0-4D0A-8578-BFFFDF5FE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82B340-87B3-4896-83FC-B58383DD27B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32f3a428-6f88-4a3b-a56e-a51f3802cd3a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6d0de0c-286c-42d2-88f9-9cfcebd8147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Increase contributors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Ismael Garcia Irene</dc:creator>
  <cp:keywords/>
  <dc:description/>
  <cp:lastModifiedBy>Joseline N Estrada Rivera</cp:lastModifiedBy>
  <cp:revision/>
  <dcterms:created xsi:type="dcterms:W3CDTF">2026-09-12T14:40:49Z</dcterms:created>
  <dcterms:modified xsi:type="dcterms:W3CDTF">2026-09-22T14:23:35Z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0x0101002C7DE3FCD5909941A849D7A4651DDB81</vt:lpwstr>
  </property>
  <property fmtid="{D5CDD505-2E9C-101B-9397-08002B2CF9AE}" pid="3" name="MediaServiceImageTags">
    <vt:lpwstr/>
  </property>
</Properties>
</file>