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66925"/>
  <xr:revisionPtr revIDLastSave="1936" documentId="11_CF634274626BF535B88FD07E6DB386DE2C73F518" xr6:coauthVersionLast="47" xr6:coauthVersionMax="47" xr10:uidLastSave="{2F77A182-3D81-4263-AD68-41FCE65DA62B}"/>
  <bookViews>
    <workbookView xWindow="-120" yWindow="-120" windowWidth="29040" windowHeight="15720" xr2:uid="{00000000-000D-0000-FFFF-FFFF00000000}"/>
  </bookViews>
  <sheets>
    <sheet name="San Juan" sheetId="1" r:id="rId1"/>
    <sheet name="Palo Seco" sheetId="3" r:id="rId2"/>
    <sheet name="Aguirre" sheetId="5" r:id="rId3"/>
    <sheet name="Costa Sur" sheetId="6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G23" i="10"/>
  <c r="F23" i="10"/>
  <c r="C23" i="10"/>
  <c r="E22" i="10"/>
  <c r="E23" i="10" s="1"/>
  <c r="E21" i="10"/>
  <c r="I21" i="10" s="1"/>
  <c r="E20" i="10"/>
  <c r="H19" i="10" s="1"/>
  <c r="I19" i="10"/>
  <c r="E19" i="10"/>
  <c r="G15" i="10"/>
  <c r="F15" i="10"/>
  <c r="C30" i="12" s="1"/>
  <c r="E15" i="10"/>
  <c r="C15" i="10"/>
  <c r="E14" i="10"/>
  <c r="E13" i="10"/>
  <c r="I13" i="10" s="1"/>
  <c r="E12" i="10"/>
  <c r="H11" i="10"/>
  <c r="E11" i="10"/>
  <c r="I11" i="10" s="1"/>
  <c r="G7" i="10"/>
  <c r="F7" i="10"/>
  <c r="C7" i="10"/>
  <c r="E6" i="10"/>
  <c r="H5" i="10" s="1"/>
  <c r="I5" i="10"/>
  <c r="E5" i="10"/>
  <c r="E4" i="10"/>
  <c r="E3" i="10"/>
  <c r="I85" i="11"/>
  <c r="H85" i="11"/>
  <c r="E85" i="11"/>
  <c r="I84" i="11"/>
  <c r="H84" i="11"/>
  <c r="E84" i="11"/>
  <c r="I83" i="11"/>
  <c r="G83" i="11"/>
  <c r="F83" i="11"/>
  <c r="H83" i="11" s="1"/>
  <c r="C83" i="11"/>
  <c r="E82" i="11"/>
  <c r="I82" i="11" s="1"/>
  <c r="I81" i="11"/>
  <c r="H81" i="11"/>
  <c r="E81" i="11"/>
  <c r="E83" i="11" s="1"/>
  <c r="G80" i="11"/>
  <c r="F80" i="11"/>
  <c r="C80" i="11"/>
  <c r="E79" i="11"/>
  <c r="I79" i="11" s="1"/>
  <c r="E78" i="11"/>
  <c r="I77" i="11"/>
  <c r="E77" i="11"/>
  <c r="H77" i="11" s="1"/>
  <c r="G76" i="11"/>
  <c r="G86" i="11" s="1"/>
  <c r="F76" i="11"/>
  <c r="C76" i="11"/>
  <c r="I75" i="11"/>
  <c r="H75" i="11"/>
  <c r="E75" i="11"/>
  <c r="I74" i="11"/>
  <c r="E74" i="11"/>
  <c r="H74" i="11" s="1"/>
  <c r="I73" i="11"/>
  <c r="H73" i="11"/>
  <c r="E73" i="11"/>
  <c r="E76" i="11" s="1"/>
  <c r="H76" i="11" s="1"/>
  <c r="G72" i="11"/>
  <c r="I72" i="11" s="1"/>
  <c r="F72" i="11"/>
  <c r="H72" i="11" s="1"/>
  <c r="E72" i="11"/>
  <c r="C72" i="11"/>
  <c r="I71" i="11"/>
  <c r="E71" i="11"/>
  <c r="H71" i="11" s="1"/>
  <c r="I70" i="11"/>
  <c r="H70" i="11"/>
  <c r="E70" i="11"/>
  <c r="G69" i="11"/>
  <c r="I69" i="11" s="1"/>
  <c r="F69" i="11"/>
  <c r="H69" i="11" s="1"/>
  <c r="E69" i="11"/>
  <c r="C69" i="11"/>
  <c r="I68" i="11"/>
  <c r="E68" i="11"/>
  <c r="H68" i="11" s="1"/>
  <c r="I67" i="11"/>
  <c r="H67" i="11"/>
  <c r="E67" i="11"/>
  <c r="G66" i="11"/>
  <c r="I66" i="11" s="1"/>
  <c r="F66" i="11"/>
  <c r="H66" i="11" s="1"/>
  <c r="E66" i="11"/>
  <c r="C66" i="11"/>
  <c r="I65" i="11"/>
  <c r="H65" i="11"/>
  <c r="E65" i="11"/>
  <c r="I64" i="11"/>
  <c r="H64" i="11"/>
  <c r="E64" i="11"/>
  <c r="G63" i="11"/>
  <c r="I63" i="11" s="1"/>
  <c r="F63" i="11"/>
  <c r="H63" i="11" s="1"/>
  <c r="E63" i="11"/>
  <c r="C63" i="11"/>
  <c r="I62" i="11"/>
  <c r="H62" i="11"/>
  <c r="E62" i="11"/>
  <c r="I61" i="11"/>
  <c r="H61" i="11"/>
  <c r="E61" i="11"/>
  <c r="I56" i="11"/>
  <c r="E56" i="11"/>
  <c r="H56" i="11" s="1"/>
  <c r="I55" i="11"/>
  <c r="H55" i="11"/>
  <c r="E55" i="11"/>
  <c r="G54" i="11"/>
  <c r="I54" i="11" s="1"/>
  <c r="F54" i="11"/>
  <c r="H54" i="11" s="1"/>
  <c r="E54" i="11"/>
  <c r="C54" i="11"/>
  <c r="I53" i="11"/>
  <c r="E53" i="11"/>
  <c r="H53" i="11" s="1"/>
  <c r="I52" i="11"/>
  <c r="H52" i="11"/>
  <c r="E52" i="11"/>
  <c r="G51" i="11"/>
  <c r="I51" i="11" s="1"/>
  <c r="F51" i="11"/>
  <c r="H51" i="11" s="1"/>
  <c r="E51" i="11"/>
  <c r="C51" i="11"/>
  <c r="C57" i="11" s="1"/>
  <c r="I50" i="11"/>
  <c r="E50" i="11"/>
  <c r="H50" i="11" s="1"/>
  <c r="I49" i="11"/>
  <c r="H49" i="11"/>
  <c r="E49" i="11"/>
  <c r="E48" i="11"/>
  <c r="I48" i="11" s="1"/>
  <c r="G47" i="11"/>
  <c r="F47" i="11"/>
  <c r="H47" i="11" s="1"/>
  <c r="C47" i="11"/>
  <c r="I46" i="11"/>
  <c r="H46" i="11"/>
  <c r="E46" i="11"/>
  <c r="E45" i="11"/>
  <c r="I45" i="11" s="1"/>
  <c r="I44" i="11"/>
  <c r="H44" i="11"/>
  <c r="E44" i="11"/>
  <c r="E47" i="11" s="1"/>
  <c r="G43" i="11"/>
  <c r="F43" i="11"/>
  <c r="C43" i="11"/>
  <c r="E42" i="11"/>
  <c r="I42" i="11" s="1"/>
  <c r="I41" i="11"/>
  <c r="H41" i="11"/>
  <c r="E41" i="11"/>
  <c r="E43" i="11" s="1"/>
  <c r="I43" i="11" s="1"/>
  <c r="G40" i="11"/>
  <c r="F40" i="11"/>
  <c r="C40" i="11"/>
  <c r="E39" i="11"/>
  <c r="I39" i="11" s="1"/>
  <c r="E38" i="11"/>
  <c r="I37" i="11"/>
  <c r="G37" i="11"/>
  <c r="F37" i="11"/>
  <c r="H37" i="11" s="1"/>
  <c r="C37" i="11"/>
  <c r="I36" i="11"/>
  <c r="H36" i="11"/>
  <c r="E36" i="11"/>
  <c r="I35" i="11"/>
  <c r="H35" i="11"/>
  <c r="E35" i="11"/>
  <c r="E37" i="11" s="1"/>
  <c r="I34" i="11"/>
  <c r="G34" i="11"/>
  <c r="G57" i="11" s="1"/>
  <c r="F34" i="11"/>
  <c r="C34" i="11"/>
  <c r="I33" i="11"/>
  <c r="H33" i="11"/>
  <c r="E33" i="11"/>
  <c r="I32" i="11"/>
  <c r="H32" i="11"/>
  <c r="E32" i="11"/>
  <c r="E34" i="11" s="1"/>
  <c r="I27" i="11"/>
  <c r="H27" i="11"/>
  <c r="E27" i="11"/>
  <c r="I26" i="11"/>
  <c r="H26" i="11"/>
  <c r="E26" i="11"/>
  <c r="I25" i="11"/>
  <c r="G25" i="11"/>
  <c r="F25" i="11"/>
  <c r="C25" i="11"/>
  <c r="E24" i="11"/>
  <c r="I24" i="11" s="1"/>
  <c r="I23" i="11"/>
  <c r="H23" i="11"/>
  <c r="E23" i="11"/>
  <c r="E25" i="11" s="1"/>
  <c r="G22" i="11"/>
  <c r="F22" i="11"/>
  <c r="C22" i="11"/>
  <c r="E21" i="11"/>
  <c r="I21" i="11" s="1"/>
  <c r="E20" i="11"/>
  <c r="I19" i="11"/>
  <c r="E19" i="11"/>
  <c r="H19" i="11" s="1"/>
  <c r="G18" i="11"/>
  <c r="G28" i="11" s="1"/>
  <c r="D13" i="12" s="1"/>
  <c r="F18" i="11"/>
  <c r="C18" i="11"/>
  <c r="I17" i="11"/>
  <c r="H17" i="11"/>
  <c r="E17" i="11"/>
  <c r="I16" i="11"/>
  <c r="E16" i="11"/>
  <c r="H16" i="11" s="1"/>
  <c r="I15" i="11"/>
  <c r="H15" i="11"/>
  <c r="E15" i="11"/>
  <c r="E18" i="11" s="1"/>
  <c r="G14" i="11"/>
  <c r="I14" i="11" s="1"/>
  <c r="F14" i="11"/>
  <c r="H14" i="11" s="1"/>
  <c r="E14" i="11"/>
  <c r="C14" i="11"/>
  <c r="I13" i="11"/>
  <c r="E13" i="11"/>
  <c r="H13" i="11" s="1"/>
  <c r="I12" i="11"/>
  <c r="H12" i="11"/>
  <c r="E12" i="11"/>
  <c r="G11" i="11"/>
  <c r="I11" i="11" s="1"/>
  <c r="F11" i="11"/>
  <c r="H11" i="11" s="1"/>
  <c r="E11" i="11"/>
  <c r="C11" i="11"/>
  <c r="I10" i="11"/>
  <c r="E10" i="11"/>
  <c r="H10" i="11" s="1"/>
  <c r="I9" i="11"/>
  <c r="H9" i="11"/>
  <c r="E9" i="11"/>
  <c r="G8" i="11"/>
  <c r="I8" i="11" s="1"/>
  <c r="F8" i="11"/>
  <c r="H8" i="11" s="1"/>
  <c r="E8" i="11"/>
  <c r="C8" i="11"/>
  <c r="I7" i="11"/>
  <c r="H7" i="11"/>
  <c r="E7" i="11"/>
  <c r="I6" i="11"/>
  <c r="H6" i="11"/>
  <c r="E6" i="11"/>
  <c r="G5" i="11"/>
  <c r="I5" i="11" s="1"/>
  <c r="F5" i="11"/>
  <c r="H5" i="11" s="1"/>
  <c r="E5" i="11"/>
  <c r="C5" i="11"/>
  <c r="I4" i="11"/>
  <c r="H4" i="11"/>
  <c r="E4" i="11"/>
  <c r="I3" i="11"/>
  <c r="H3" i="11"/>
  <c r="E3" i="11"/>
  <c r="G23" i="8"/>
  <c r="F23" i="8"/>
  <c r="C23" i="8"/>
  <c r="I22" i="8"/>
  <c r="E22" i="8"/>
  <c r="H22" i="8" s="1"/>
  <c r="I21" i="8"/>
  <c r="H21" i="8"/>
  <c r="E21" i="8"/>
  <c r="I20" i="8"/>
  <c r="H20" i="8"/>
  <c r="E20" i="8"/>
  <c r="I19" i="8"/>
  <c r="H19" i="8"/>
  <c r="E19" i="8"/>
  <c r="E23" i="8" s="1"/>
  <c r="G15" i="8"/>
  <c r="F15" i="8"/>
  <c r="C15" i="8"/>
  <c r="E14" i="8"/>
  <c r="I14" i="8" s="1"/>
  <c r="E13" i="8"/>
  <c r="I12" i="8"/>
  <c r="H12" i="8"/>
  <c r="E12" i="8"/>
  <c r="I11" i="8"/>
  <c r="H11" i="8"/>
  <c r="E11" i="8"/>
  <c r="G7" i="8"/>
  <c r="F7" i="8"/>
  <c r="C7" i="8"/>
  <c r="I6" i="8"/>
  <c r="E6" i="8"/>
  <c r="H6" i="8" s="1"/>
  <c r="I5" i="8"/>
  <c r="H5" i="8"/>
  <c r="E5" i="8"/>
  <c r="I4" i="8"/>
  <c r="H4" i="8"/>
  <c r="E4" i="8"/>
  <c r="I3" i="8"/>
  <c r="H3" i="8"/>
  <c r="E3" i="8"/>
  <c r="E7" i="8" s="1"/>
  <c r="G17" i="7"/>
  <c r="F17" i="7"/>
  <c r="C17" i="7"/>
  <c r="I16" i="7"/>
  <c r="H16" i="7"/>
  <c r="E16" i="7"/>
  <c r="E15" i="7"/>
  <c r="G11" i="7"/>
  <c r="F11" i="7"/>
  <c r="C11" i="7"/>
  <c r="I10" i="7"/>
  <c r="H10" i="7"/>
  <c r="E10" i="7"/>
  <c r="E9" i="7"/>
  <c r="G5" i="7"/>
  <c r="D11" i="12" s="1"/>
  <c r="F5" i="7"/>
  <c r="C11" i="12" s="1"/>
  <c r="C5" i="7"/>
  <c r="I4" i="7"/>
  <c r="H4" i="7"/>
  <c r="E4" i="7"/>
  <c r="E3" i="7"/>
  <c r="G41" i="9"/>
  <c r="F41" i="9"/>
  <c r="C41" i="9"/>
  <c r="E40" i="9"/>
  <c r="I40" i="9" s="1"/>
  <c r="I39" i="9"/>
  <c r="H39" i="9"/>
  <c r="E39" i="9"/>
  <c r="I38" i="9"/>
  <c r="E38" i="9"/>
  <c r="H38" i="9" s="1"/>
  <c r="I37" i="9"/>
  <c r="H37" i="9"/>
  <c r="E37" i="9"/>
  <c r="I36" i="9"/>
  <c r="H36" i="9"/>
  <c r="E36" i="9"/>
  <c r="I35" i="9"/>
  <c r="H35" i="9"/>
  <c r="E35" i="9"/>
  <c r="I34" i="9"/>
  <c r="H34" i="9"/>
  <c r="E34" i="9"/>
  <c r="I33" i="9"/>
  <c r="H33" i="9"/>
  <c r="E33" i="9"/>
  <c r="E32" i="9"/>
  <c r="I32" i="9" s="1"/>
  <c r="I31" i="9"/>
  <c r="H31" i="9"/>
  <c r="E31" i="9"/>
  <c r="G27" i="9"/>
  <c r="D26" i="12" s="1"/>
  <c r="F27" i="9"/>
  <c r="C26" i="12" s="1"/>
  <c r="C27" i="9"/>
  <c r="E26" i="9"/>
  <c r="I26" i="9" s="1"/>
  <c r="I25" i="9"/>
  <c r="H25" i="9"/>
  <c r="E25" i="9"/>
  <c r="I24" i="9"/>
  <c r="E24" i="9"/>
  <c r="H24" i="9" s="1"/>
  <c r="I23" i="9"/>
  <c r="H23" i="9"/>
  <c r="E23" i="9"/>
  <c r="I22" i="9"/>
  <c r="H22" i="9"/>
  <c r="E22" i="9"/>
  <c r="I21" i="9"/>
  <c r="H21" i="9"/>
  <c r="E21" i="9"/>
  <c r="I20" i="9"/>
  <c r="H20" i="9"/>
  <c r="E20" i="9"/>
  <c r="I19" i="9"/>
  <c r="H19" i="9"/>
  <c r="E19" i="9"/>
  <c r="E18" i="9"/>
  <c r="I18" i="9" s="1"/>
  <c r="I17" i="9"/>
  <c r="H17" i="9"/>
  <c r="E17" i="9"/>
  <c r="G13" i="9"/>
  <c r="F13" i="9"/>
  <c r="C10" i="12" s="1"/>
  <c r="C13" i="9"/>
  <c r="E12" i="9"/>
  <c r="I12" i="9" s="1"/>
  <c r="I11" i="9"/>
  <c r="H11" i="9"/>
  <c r="E11" i="9"/>
  <c r="I10" i="9"/>
  <c r="E10" i="9"/>
  <c r="H10" i="9" s="1"/>
  <c r="I9" i="9"/>
  <c r="H9" i="9"/>
  <c r="E9" i="9"/>
  <c r="I8" i="9"/>
  <c r="H8" i="9"/>
  <c r="E8" i="9"/>
  <c r="I7" i="9"/>
  <c r="H7" i="9"/>
  <c r="E7" i="9"/>
  <c r="I6" i="9"/>
  <c r="H6" i="9"/>
  <c r="E6" i="9"/>
  <c r="I5" i="9"/>
  <c r="H5" i="9"/>
  <c r="E5" i="9"/>
  <c r="E4" i="9"/>
  <c r="I4" i="9" s="1"/>
  <c r="I3" i="9"/>
  <c r="H3" i="9"/>
  <c r="E3" i="9"/>
  <c r="E13" i="9" s="1"/>
  <c r="I23" i="6"/>
  <c r="G23" i="6"/>
  <c r="F23" i="6"/>
  <c r="C40" i="12" s="1"/>
  <c r="C23" i="6"/>
  <c r="E22" i="6"/>
  <c r="E21" i="6"/>
  <c r="I21" i="6" s="1"/>
  <c r="E20" i="6"/>
  <c r="E23" i="6" s="1"/>
  <c r="I19" i="6"/>
  <c r="H19" i="6"/>
  <c r="E19" i="6"/>
  <c r="G15" i="6"/>
  <c r="F15" i="6"/>
  <c r="C24" i="12" s="1"/>
  <c r="C15" i="6"/>
  <c r="E14" i="6"/>
  <c r="E13" i="6"/>
  <c r="E12" i="6"/>
  <c r="E11" i="6"/>
  <c r="E15" i="6" s="1"/>
  <c r="G7" i="6"/>
  <c r="F7" i="6"/>
  <c r="C7" i="6"/>
  <c r="E6" i="6"/>
  <c r="I5" i="6"/>
  <c r="H5" i="6"/>
  <c r="E5" i="6"/>
  <c r="E4" i="6"/>
  <c r="I3" i="6"/>
  <c r="H3" i="6"/>
  <c r="E3" i="6"/>
  <c r="E7" i="6" s="1"/>
  <c r="G23" i="5"/>
  <c r="F23" i="5"/>
  <c r="C39" i="12" s="1"/>
  <c r="C23" i="5"/>
  <c r="E22" i="5"/>
  <c r="E23" i="5" s="1"/>
  <c r="E21" i="5"/>
  <c r="I21" i="5" s="1"/>
  <c r="E20" i="5"/>
  <c r="I19" i="5"/>
  <c r="H19" i="5"/>
  <c r="E19" i="5"/>
  <c r="G15" i="5"/>
  <c r="F15" i="5"/>
  <c r="E15" i="5"/>
  <c r="C15" i="5"/>
  <c r="E14" i="5"/>
  <c r="I13" i="5"/>
  <c r="H13" i="5"/>
  <c r="E13" i="5"/>
  <c r="E12" i="5"/>
  <c r="I11" i="5"/>
  <c r="H11" i="5"/>
  <c r="E11" i="5"/>
  <c r="H7" i="5"/>
  <c r="G7" i="5"/>
  <c r="D7" i="12" s="1"/>
  <c r="F7" i="5"/>
  <c r="C7" i="5"/>
  <c r="E6" i="5"/>
  <c r="H5" i="5" s="1"/>
  <c r="E5" i="5"/>
  <c r="E4" i="5"/>
  <c r="I3" i="5"/>
  <c r="H3" i="5"/>
  <c r="E3" i="5"/>
  <c r="E7" i="5" s="1"/>
  <c r="G23" i="3"/>
  <c r="F23" i="3"/>
  <c r="C23" i="3"/>
  <c r="E22" i="3"/>
  <c r="E21" i="3"/>
  <c r="I21" i="3" s="1"/>
  <c r="E20" i="3"/>
  <c r="E23" i="3" s="1"/>
  <c r="H23" i="3" s="1"/>
  <c r="I19" i="3"/>
  <c r="H19" i="3"/>
  <c r="E19" i="3"/>
  <c r="G15" i="3"/>
  <c r="F15" i="3"/>
  <c r="C15" i="3"/>
  <c r="E14" i="3"/>
  <c r="E13" i="3"/>
  <c r="E12" i="3"/>
  <c r="E11" i="3"/>
  <c r="E15" i="3" s="1"/>
  <c r="G7" i="3"/>
  <c r="F7" i="3"/>
  <c r="C7" i="3"/>
  <c r="E6" i="3"/>
  <c r="I5" i="3"/>
  <c r="H5" i="3"/>
  <c r="E5" i="3"/>
  <c r="E4" i="3"/>
  <c r="I3" i="3"/>
  <c r="H3" i="3"/>
  <c r="E3" i="3"/>
  <c r="E7" i="3" s="1"/>
  <c r="G38" i="1"/>
  <c r="F38" i="1"/>
  <c r="E38" i="1"/>
  <c r="I38" i="1" s="1"/>
  <c r="C38" i="1"/>
  <c r="I37" i="1"/>
  <c r="E37" i="1"/>
  <c r="H37" i="1" s="1"/>
  <c r="I36" i="1"/>
  <c r="H36" i="1"/>
  <c r="E36" i="1"/>
  <c r="C33" i="1"/>
  <c r="E32" i="1"/>
  <c r="G31" i="1"/>
  <c r="F31" i="1"/>
  <c r="E31" i="1"/>
  <c r="I31" i="1" s="1"/>
  <c r="E30" i="1"/>
  <c r="G29" i="1"/>
  <c r="G33" i="1" s="1"/>
  <c r="D35" i="12" s="1"/>
  <c r="D37" i="12" s="1"/>
  <c r="F29" i="1"/>
  <c r="F33" i="1" s="1"/>
  <c r="C35" i="12" s="1"/>
  <c r="E29" i="1"/>
  <c r="G25" i="1"/>
  <c r="D20" i="12" s="1"/>
  <c r="F25" i="1"/>
  <c r="C25" i="1"/>
  <c r="E24" i="1"/>
  <c r="I24" i="1" s="1"/>
  <c r="I23" i="1"/>
  <c r="H23" i="1"/>
  <c r="E23" i="1"/>
  <c r="E25" i="1" s="1"/>
  <c r="I20" i="1"/>
  <c r="C20" i="1"/>
  <c r="E19" i="1"/>
  <c r="G18" i="1"/>
  <c r="F18" i="1"/>
  <c r="E18" i="1"/>
  <c r="E17" i="1"/>
  <c r="E20" i="1" s="1"/>
  <c r="G16" i="1"/>
  <c r="G20" i="1" s="1"/>
  <c r="D19" i="12" s="1"/>
  <c r="D21" i="12" s="1"/>
  <c r="D25" i="12" s="1"/>
  <c r="D31" i="12" s="1"/>
  <c r="F16" i="1"/>
  <c r="F20" i="1" s="1"/>
  <c r="C19" i="12" s="1"/>
  <c r="C21" i="12" s="1"/>
  <c r="E16" i="1"/>
  <c r="G12" i="1"/>
  <c r="D4" i="12" s="1"/>
  <c r="F12" i="1"/>
  <c r="C4" i="12" s="1"/>
  <c r="E12" i="1"/>
  <c r="I12" i="1" s="1"/>
  <c r="C12" i="1"/>
  <c r="I11" i="1"/>
  <c r="E11" i="1"/>
  <c r="H11" i="1" s="1"/>
  <c r="I10" i="1"/>
  <c r="H10" i="1"/>
  <c r="E10" i="1"/>
  <c r="G5" i="1"/>
  <c r="F5" i="1"/>
  <c r="G3" i="1"/>
  <c r="G7" i="1" s="1"/>
  <c r="F3" i="1"/>
  <c r="F7" i="1" s="1"/>
  <c r="E3" i="1"/>
  <c r="D46" i="12"/>
  <c r="C46" i="12"/>
  <c r="D45" i="12"/>
  <c r="D44" i="12"/>
  <c r="C44" i="12"/>
  <c r="D43" i="12"/>
  <c r="C43" i="12"/>
  <c r="D42" i="12"/>
  <c r="C42" i="12"/>
  <c r="D40" i="12"/>
  <c r="D39" i="12"/>
  <c r="D38" i="12"/>
  <c r="C38" i="12"/>
  <c r="C37" i="12"/>
  <c r="D36" i="12"/>
  <c r="F36" i="12" s="1"/>
  <c r="C36" i="12"/>
  <c r="E36" i="12" s="1"/>
  <c r="B36" i="12"/>
  <c r="D30" i="12"/>
  <c r="D29" i="12"/>
  <c r="D28" i="12"/>
  <c r="C28" i="12"/>
  <c r="D27" i="12"/>
  <c r="C27" i="12"/>
  <c r="D24" i="12"/>
  <c r="D23" i="12"/>
  <c r="C23" i="12"/>
  <c r="B23" i="12"/>
  <c r="D22" i="12"/>
  <c r="C22" i="12"/>
  <c r="C20" i="12"/>
  <c r="D14" i="12"/>
  <c r="C14" i="12"/>
  <c r="F12" i="12"/>
  <c r="D12" i="12"/>
  <c r="C12" i="12"/>
  <c r="B12" i="12"/>
  <c r="D10" i="12"/>
  <c r="D8" i="12"/>
  <c r="C8" i="12"/>
  <c r="C7" i="12"/>
  <c r="E7" i="12" s="1"/>
  <c r="B7" i="12"/>
  <c r="D6" i="12"/>
  <c r="C6" i="12"/>
  <c r="B6" i="12"/>
  <c r="D3" i="12"/>
  <c r="C3" i="12"/>
  <c r="F20" i="12" l="1"/>
  <c r="I15" i="5"/>
  <c r="H15" i="5"/>
  <c r="I16" i="1"/>
  <c r="I7" i="3"/>
  <c r="H7" i="3"/>
  <c r="F7" i="12"/>
  <c r="I13" i="6"/>
  <c r="H13" i="6"/>
  <c r="I18" i="11"/>
  <c r="H18" i="11"/>
  <c r="H25" i="11"/>
  <c r="H25" i="1"/>
  <c r="B20" i="12"/>
  <c r="E20" i="12" s="1"/>
  <c r="F10" i="12"/>
  <c r="C25" i="12"/>
  <c r="I13" i="3"/>
  <c r="H13" i="3"/>
  <c r="E41" i="9"/>
  <c r="I20" i="11"/>
  <c r="H20" i="11"/>
  <c r="E22" i="11"/>
  <c r="I22" i="11" s="1"/>
  <c r="C86" i="11"/>
  <c r="E23" i="12"/>
  <c r="I15" i="7"/>
  <c r="H15" i="7"/>
  <c r="E17" i="7"/>
  <c r="E57" i="11"/>
  <c r="B29" i="12" s="1"/>
  <c r="F29" i="12" s="1"/>
  <c r="I15" i="10"/>
  <c r="H15" i="10"/>
  <c r="B30" i="12"/>
  <c r="E30" i="12" s="1"/>
  <c r="F23" i="12"/>
  <c r="I15" i="3"/>
  <c r="H15" i="3"/>
  <c r="H13" i="8"/>
  <c r="I13" i="8"/>
  <c r="E15" i="8"/>
  <c r="E86" i="11"/>
  <c r="B45" i="12" s="1"/>
  <c r="F45" i="12" s="1"/>
  <c r="B19" i="12"/>
  <c r="F19" i="12" s="1"/>
  <c r="H20" i="1"/>
  <c r="H13" i="9"/>
  <c r="B10" i="12"/>
  <c r="E10" i="12" s="1"/>
  <c r="I18" i="1"/>
  <c r="H18" i="1"/>
  <c r="I7" i="5"/>
  <c r="C28" i="11"/>
  <c r="H22" i="11"/>
  <c r="B38" i="12"/>
  <c r="E38" i="12" s="1"/>
  <c r="B24" i="12"/>
  <c r="F24" i="12" s="1"/>
  <c r="I15" i="6"/>
  <c r="H15" i="6"/>
  <c r="I7" i="6"/>
  <c r="H7" i="6"/>
  <c r="I23" i="3"/>
  <c r="E6" i="12"/>
  <c r="F6" i="12"/>
  <c r="E12" i="12"/>
  <c r="I25" i="1"/>
  <c r="E28" i="11"/>
  <c r="F57" i="11"/>
  <c r="H43" i="11"/>
  <c r="I47" i="11"/>
  <c r="I23" i="10"/>
  <c r="H23" i="10"/>
  <c r="B46" i="12"/>
  <c r="D5" i="12"/>
  <c r="D9" i="12" s="1"/>
  <c r="H78" i="11"/>
  <c r="I78" i="11"/>
  <c r="E80" i="11"/>
  <c r="I80" i="11" s="1"/>
  <c r="I9" i="7"/>
  <c r="H9" i="7"/>
  <c r="E11" i="7"/>
  <c r="B22" i="12"/>
  <c r="E22" i="12" s="1"/>
  <c r="I29" i="1"/>
  <c r="H29" i="1"/>
  <c r="E33" i="1"/>
  <c r="H3" i="7"/>
  <c r="I3" i="7"/>
  <c r="E5" i="7"/>
  <c r="I7" i="8"/>
  <c r="H7" i="8"/>
  <c r="H38" i="11"/>
  <c r="I38" i="11"/>
  <c r="E40" i="11"/>
  <c r="I40" i="11" s="1"/>
  <c r="I23" i="5"/>
  <c r="H23" i="5"/>
  <c r="B39" i="12"/>
  <c r="F39" i="12" s="1"/>
  <c r="I13" i="9"/>
  <c r="H3" i="10"/>
  <c r="I3" i="10"/>
  <c r="E7" i="10"/>
  <c r="C5" i="12"/>
  <c r="C9" i="12" s="1"/>
  <c r="B8" i="12"/>
  <c r="E8" i="12" s="1"/>
  <c r="C41" i="12"/>
  <c r="D41" i="12"/>
  <c r="D47" i="12" s="1"/>
  <c r="H23" i="6"/>
  <c r="B40" i="12"/>
  <c r="E40" i="12" s="1"/>
  <c r="E27" i="9"/>
  <c r="I23" i="8"/>
  <c r="B44" i="12"/>
  <c r="E44" i="12" s="1"/>
  <c r="H23" i="8"/>
  <c r="I5" i="5"/>
  <c r="H13" i="10"/>
  <c r="F28" i="11"/>
  <c r="I76" i="11"/>
  <c r="F86" i="11"/>
  <c r="H16" i="1"/>
  <c r="H31" i="1"/>
  <c r="H21" i="10"/>
  <c r="H11" i="3"/>
  <c r="H21" i="5"/>
  <c r="H11" i="6"/>
  <c r="I11" i="3"/>
  <c r="I11" i="6"/>
  <c r="H34" i="11"/>
  <c r="B4" i="12"/>
  <c r="E4" i="12" s="1"/>
  <c r="H21" i="6"/>
  <c r="H21" i="3"/>
  <c r="H12" i="1"/>
  <c r="H24" i="1"/>
  <c r="H38" i="1"/>
  <c r="H4" i="9"/>
  <c r="H12" i="9"/>
  <c r="H18" i="9"/>
  <c r="H26" i="9"/>
  <c r="H32" i="9"/>
  <c r="H40" i="9"/>
  <c r="H14" i="8"/>
  <c r="H21" i="11"/>
  <c r="H24" i="11"/>
  <c r="H39" i="11"/>
  <c r="H42" i="11"/>
  <c r="H45" i="11"/>
  <c r="H48" i="11"/>
  <c r="H79" i="11"/>
  <c r="H82" i="11"/>
  <c r="H41" i="9" l="1"/>
  <c r="I41" i="9"/>
  <c r="B42" i="12"/>
  <c r="F22" i="12"/>
  <c r="H40" i="11"/>
  <c r="H15" i="8"/>
  <c r="B28" i="12"/>
  <c r="I15" i="8"/>
  <c r="H17" i="7"/>
  <c r="B43" i="12"/>
  <c r="I17" i="7"/>
  <c r="H11" i="7"/>
  <c r="B27" i="12"/>
  <c r="I11" i="7"/>
  <c r="F8" i="12"/>
  <c r="F30" i="12"/>
  <c r="I57" i="11"/>
  <c r="E24" i="12"/>
  <c r="C13" i="12"/>
  <c r="H28" i="11"/>
  <c r="F46" i="12"/>
  <c r="E46" i="12"/>
  <c r="B14" i="12"/>
  <c r="I7" i="10"/>
  <c r="H7" i="10"/>
  <c r="F40" i="12"/>
  <c r="I86" i="11"/>
  <c r="H57" i="11"/>
  <c r="C29" i="12"/>
  <c r="E29" i="12" s="1"/>
  <c r="H80" i="11"/>
  <c r="F44" i="12"/>
  <c r="E39" i="12"/>
  <c r="D15" i="12"/>
  <c r="B26" i="12"/>
  <c r="H27" i="9"/>
  <c r="I27" i="9"/>
  <c r="B11" i="12"/>
  <c r="H5" i="7"/>
  <c r="I5" i="7"/>
  <c r="B13" i="12"/>
  <c r="F13" i="12" s="1"/>
  <c r="I28" i="11"/>
  <c r="I33" i="1"/>
  <c r="H33" i="1"/>
  <c r="B35" i="12"/>
  <c r="F38" i="12"/>
  <c r="F4" i="12"/>
  <c r="H86" i="11"/>
  <c r="C45" i="12"/>
  <c r="E45" i="12" s="1"/>
  <c r="B21" i="12"/>
  <c r="E19" i="12"/>
  <c r="E28" i="12" l="1"/>
  <c r="F28" i="12"/>
  <c r="E13" i="12"/>
  <c r="F21" i="12"/>
  <c r="E21" i="12"/>
  <c r="B25" i="12"/>
  <c r="F11" i="12"/>
  <c r="E11" i="12"/>
  <c r="F42" i="12"/>
  <c r="E42" i="12"/>
  <c r="E26" i="12"/>
  <c r="F26" i="12"/>
  <c r="F27" i="12"/>
  <c r="E27" i="12"/>
  <c r="F43" i="12"/>
  <c r="E43" i="12"/>
  <c r="B37" i="12"/>
  <c r="E35" i="12"/>
  <c r="F35" i="12"/>
  <c r="C15" i="12"/>
  <c r="E14" i="12"/>
  <c r="F14" i="12"/>
  <c r="C31" i="12"/>
  <c r="C47" i="12"/>
  <c r="B41" i="12" l="1"/>
  <c r="F37" i="12"/>
  <c r="E37" i="12"/>
  <c r="B31" i="12"/>
  <c r="F31" i="12" s="1"/>
  <c r="F25" i="12"/>
  <c r="E25" i="12"/>
  <c r="E31" i="12"/>
  <c r="E41" i="12" l="1"/>
  <c r="B47" i="12"/>
  <c r="F41" i="12"/>
  <c r="F47" i="12" l="1"/>
  <c r="E47" i="12"/>
  <c r="H3" i="1" l="1"/>
  <c r="I3" i="1"/>
  <c r="I5" i="1" l="1"/>
  <c r="H5" i="1"/>
  <c r="C7" i="1"/>
  <c r="E7" i="1"/>
  <c r="B3" i="12"/>
  <c r="H7" i="1"/>
  <c r="I7" i="1"/>
  <c r="E3" i="12"/>
  <c r="F3" i="12"/>
  <c r="B5" i="12"/>
  <c r="B9" i="12" s="1"/>
  <c r="F5" i="12"/>
  <c r="E5" i="12"/>
  <c r="F9" i="12" l="1"/>
  <c r="E9" i="12"/>
  <c r="B15" i="12"/>
  <c r="E15" i="12" l="1"/>
  <c r="F15" i="12"/>
</calcChain>
</file>

<file path=xl/sharedStrings.xml><?xml version="1.0" encoding="utf-8"?>
<sst xmlns="http://schemas.openxmlformats.org/spreadsheetml/2006/main" count="755" uniqueCount="101">
  <si>
    <t>October 2025</t>
  </si>
  <si>
    <t>Comments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</si>
  <si>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</si>
  <si>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</si>
  <si>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</si>
  <si>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</si>
  <si>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</si>
  <si>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</si>
  <si>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</si>
  <si>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</si>
  <si>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</si>
  <si>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</si>
  <si>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</si>
  <si>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</si>
  <si>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</si>
  <si>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</si>
  <si>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 xml:space="preserve">Heat rate includes Natural Gas invoiced consumption, which is the correct value. </t>
  </si>
  <si>
    <t>Current month Heating value used not the previous month.</t>
  </si>
  <si>
    <t>San Juan 7</t>
  </si>
  <si>
    <t>Bunker C</t>
  </si>
  <si>
    <t>San Juan 9</t>
  </si>
  <si>
    <t>Total San Juan - Steam</t>
  </si>
  <si>
    <t>Value doesn't include auxiliaries of units 7, 8, &amp; 10 out of service.</t>
  </si>
  <si>
    <t>November 2025</t>
  </si>
  <si>
    <t>December 2025</t>
  </si>
  <si>
    <t>Palo Seco 3</t>
  </si>
  <si>
    <t>Palo Seco 4</t>
  </si>
  <si>
    <t>Total Palo Seco - Steam</t>
  </si>
  <si>
    <t>Propane consumption not included in total calculation.</t>
  </si>
  <si>
    <t>Aguirre 1</t>
  </si>
  <si>
    <t>Aguirre 2</t>
  </si>
  <si>
    <t>Total Aguirre - Steam</t>
  </si>
  <si>
    <t>Rounding issue.</t>
  </si>
  <si>
    <t>Costa Sur 5</t>
  </si>
  <si>
    <t>Costa Sur 6</t>
  </si>
  <si>
    <t>Total Costa Sur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</si>
  <si>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</si>
  <si>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</si>
  <si>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</si>
  <si>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</si>
  <si>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</si>
  <si>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</si>
  <si>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</si>
  <si>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</si>
  <si>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</si>
  <si>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</si>
  <si>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</si>
  <si>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</si>
  <si>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</si>
  <si>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</si>
  <si>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</si>
  <si>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</si>
  <si>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</si>
  <si>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</si>
  <si>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</si>
  <si>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Reported in the Quarterly Report a Gross Heat Rate for one unit instead of the entire plant.</t>
  </si>
  <si>
    <t xml:space="preserve">Updated fuel consumption and Heating value to calculate the Net Heat Rate for entire plant. </t>
  </si>
  <si>
    <t>Gross Heat rate was being reported.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</si>
  <si>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</si>
  <si>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</si>
  <si>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</si>
  <si>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</si>
  <si>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</si>
  <si>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</si>
  <si>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</si>
  <si>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</si>
  <si>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</si>
  <si>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</si>
  <si>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</si>
  <si>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</si>
  <si>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</si>
  <si>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</si>
  <si>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</si>
  <si>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</si>
  <si>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</si>
  <si>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</si>
  <si>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</si>
  <si>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</si>
  <si>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</si>
  <si>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</si>
  <si>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</si>
  <si>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</si>
  <si>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</si>
  <si>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</t>
  </si>
  <si>
    <t>San Juan TMs</t>
  </si>
  <si>
    <t>Palo Seco TMs</t>
  </si>
  <si>
    <t>Total TMs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</si>
  <si>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</si>
  <si>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</si>
  <si>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</si>
  <si>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</si>
  <si>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</si>
  <si>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</si>
  <si>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</si>
  <si>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</si>
  <si>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</si>
  <si>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</si>
  <si>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</si>
  <si>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Total Peakers -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</si>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</sst>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scheme val="minor"/>
    </font>
    <font>
      <sz val="11"/>
      <color rgb="FF24242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5" fillId="4" borderId="1" xfId="0" applyFont="1" applyFill="1" applyBorder="1"/>
    <xf numFmtId="3" fontId="4" fillId="0" borderId="1" xfId="0" applyNumberFormat="1" applyFont="1" applyBorder="1"/>
    <xf numFmtId="3" fontId="5" fillId="0" borderId="1" xfId="0" applyNumberFormat="1" applyFont="1" applyBorder="1"/>
    <xf numFmtId="3" fontId="4" fillId="0" borderId="3" xfId="0" applyNumberFormat="1" applyFont="1" applyBorder="1"/>
    <xf numFmtId="0" fontId="5" fillId="4" borderId="3" xfId="0" applyFont="1" applyFill="1" applyBorder="1"/>
    <xf numFmtId="164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6" fillId="0" borderId="14" xfId="0" applyNumberFormat="1" applyFont="1" applyBorder="1" applyAlignment="1">
      <alignment vertical="center"/>
    </xf>
    <xf numFmtId="164" fontId="6" fillId="5" borderId="15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5" borderId="10" xfId="0" applyNumberFormat="1" applyFont="1" applyFill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" fontId="0" fillId="0" borderId="1" xfId="0" applyNumberFormat="1" applyBorder="1" applyAlignment="1">
      <alignment horizontal="right" vertical="center"/>
    </xf>
    <xf numFmtId="1" fontId="3" fillId="0" borderId="3" xfId="0" applyNumberFormat="1" applyFont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1" fontId="3" fillId="0" borderId="15" xfId="0" applyNumberFormat="1" applyFont="1" applyBorder="1" applyAlignment="1">
      <alignment vertical="center"/>
    </xf>
    <xf numFmtId="43" fontId="3" fillId="0" borderId="3" xfId="0" applyNumberFormat="1" applyFont="1" applyBorder="1" applyAlignment="1">
      <alignment vertical="center"/>
    </xf>
    <xf numFmtId="43" fontId="3" fillId="0" borderId="14" xfId="0" applyNumberFormat="1" applyFont="1" applyBorder="1" applyAlignment="1">
      <alignment vertical="center"/>
    </xf>
    <xf numFmtId="2" fontId="5" fillId="0" borderId="3" xfId="0" applyNumberFormat="1" applyFont="1" applyBorder="1"/>
    <xf numFmtId="0" fontId="5" fillId="0" borderId="3" xfId="0" applyFont="1" applyBorder="1"/>
    <xf numFmtId="2" fontId="5" fillId="0" borderId="14" xfId="0" applyNumberFormat="1" applyFont="1" applyBorder="1"/>
    <xf numFmtId="0" fontId="5" fillId="0" borderId="14" xfId="0" applyFont="1" applyBorder="1"/>
    <xf numFmtId="3" fontId="5" fillId="0" borderId="14" xfId="0" applyNumberFormat="1" applyFont="1" applyBorder="1"/>
    <xf numFmtId="43" fontId="3" fillId="0" borderId="1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1" fontId="3" fillId="0" borderId="19" xfId="0" applyNumberFormat="1" applyFont="1" applyBorder="1" applyAlignment="1">
      <alignment vertical="center"/>
    </xf>
    <xf numFmtId="164" fontId="3" fillId="0" borderId="23" xfId="0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0" fillId="0" borderId="26" xfId="0" applyBorder="1" applyAlignment="1">
      <alignment vertical="center"/>
    </xf>
    <xf numFmtId="164" fontId="3" fillId="0" borderId="26" xfId="0" applyNumberFormat="1" applyFont="1" applyBorder="1" applyAlignment="1">
      <alignment vertical="center"/>
    </xf>
    <xf numFmtId="1" fontId="3" fillId="2" borderId="26" xfId="0" applyNumberFormat="1" applyFont="1" applyFill="1" applyBorder="1" applyAlignment="1">
      <alignment vertical="center"/>
    </xf>
    <xf numFmtId="164" fontId="3" fillId="0" borderId="27" xfId="0" applyNumberFormat="1" applyFont="1" applyBorder="1" applyAlignment="1">
      <alignment vertical="center"/>
    </xf>
    <xf numFmtId="164" fontId="3" fillId="2" borderId="26" xfId="0" applyNumberFormat="1" applyFont="1" applyFill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0" fontId="3" fillId="0" borderId="9" xfId="0" applyFont="1" applyBorder="1"/>
    <xf numFmtId="164" fontId="0" fillId="0" borderId="1" xfId="0" applyNumberFormat="1" applyBorder="1"/>
    <xf numFmtId="0" fontId="6" fillId="6" borderId="22" xfId="0" applyFont="1" applyFill="1" applyBorder="1" applyAlignment="1">
      <alignment vertical="center"/>
    </xf>
    <xf numFmtId="164" fontId="3" fillId="6" borderId="23" xfId="0" applyNumberFormat="1" applyFont="1" applyFill="1" applyBorder="1"/>
    <xf numFmtId="164" fontId="3" fillId="6" borderId="23" xfId="0" applyNumberFormat="1" applyFont="1" applyFill="1" applyBorder="1" applyAlignment="1">
      <alignment vertical="center"/>
    </xf>
    <xf numFmtId="164" fontId="3" fillId="6" borderId="24" xfId="0" applyNumberFormat="1" applyFont="1" applyFill="1" applyBorder="1" applyAlignment="1">
      <alignment vertical="center"/>
    </xf>
    <xf numFmtId="164" fontId="0" fillId="0" borderId="3" xfId="0" applyNumberFormat="1" applyBorder="1"/>
    <xf numFmtId="164" fontId="0" fillId="0" borderId="19" xfId="0" applyNumberFormat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0" borderId="22" xfId="0" applyFont="1" applyBorder="1"/>
    <xf numFmtId="164" fontId="3" fillId="0" borderId="23" xfId="0" applyNumberFormat="1" applyFont="1" applyBorder="1"/>
    <xf numFmtId="164" fontId="3" fillId="5" borderId="24" xfId="0" applyNumberFormat="1" applyFont="1" applyFill="1" applyBorder="1" applyAlignment="1">
      <alignment vertical="center"/>
    </xf>
    <xf numFmtId="164" fontId="0" fillId="0" borderId="0" xfId="0" applyNumberFormat="1"/>
    <xf numFmtId="0" fontId="3" fillId="0" borderId="16" xfId="0" applyFon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1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" fontId="1" fillId="0" borderId="17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workbookViewId="0">
      <selection activeCell="E3" sqref="E3:E6"/>
    </sheetView>
  </sheetViews>
  <sheetFormatPr defaultColWidth="9.1796875" defaultRowHeight="14.5" x14ac:dyDescent="0.35"/>
  <cols>
    <col min="1" max="1" width="21.54296875" style="32" bestFit="1" customWidth="1"/>
    <col min="2" max="2" width="9.26953125" style="32" bestFit="1" customWidth="1"/>
    <col min="3" max="3" width="23" style="32" bestFit="1" customWidth="1"/>
    <col min="4" max="4" width="26.26953125" style="32" bestFit="1" customWidth="1"/>
    <col min="5" max="5" width="19.7265625" style="32" bestFit="1" customWidth="1"/>
    <col min="6" max="6" width="23" style="32" bestFit="1" customWidth="1"/>
    <col min="7" max="7" width="21.1796875" style="32" bestFit="1" customWidth="1"/>
    <col min="8" max="8" width="26" style="32" bestFit="1" customWidth="1"/>
    <col min="9" max="9" width="24" style="32" bestFit="1" customWidth="1"/>
    <col min="10" max="10" width="9.1796875" style="32"/>
    <col min="11" max="11" width="10.81640625" style="32" customWidth="1"/>
    <col min="12" max="16384" width="9.1796875" style="32"/>
  </cols>
  <sheetData>
    <row r="1" spans="1:11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7"/>
      <c r="J1" s="102"/>
      <c r="K1" s="51" t="s">
        <v>1</v>
      </c>
    </row>
    <row r="2" spans="1:11" x14ac:dyDescent="0.35">
      <c r="A2" s="33" t="s">
        <v>2</v>
      </c>
      <c r="B2" s="34" t="s">
        <v>3</v>
      </c>
      <c r="C2" s="34" t="s">
        <v>4</v>
      </c>
      <c r="D2" s="34" t="s">
        <v>5</v>
      </c>
      <c r="E2" s="35" t="s">
        <v>6</v>
      </c>
      <c r="F2" s="34" t="s">
        <v>7</v>
      </c>
      <c r="G2" s="34" t="s">
        <v>8</v>
      </c>
      <c r="H2" s="34" t="s">
        <v>9</v>
      </c>
      <c r="I2" s="36" t="s">
        <v>10</v>
      </c>
      <c r="J2" s="102"/>
      <c r="K2" s="102"/>
    </row>
    <row r="3" spans="1:11" x14ac:dyDescent="0.35">
      <c r="A3" s="37" t="s">
        <v>11</v>
      </c>
      <c r="B3" s="103" t="s">
        <v>12</v>
      </c>
      <c r="C3" s="104">
        <v>56840.67</v>
      </c>
      <c r="D3" s="104">
        <v>5819964.3600000003</v>
      </c>
      <c r="E3" s="104">
        <f>C3*D3</f>
        <v>330810673598.52118</v>
      </c>
      <c r="F3" s="123">
        <f>84004000+28747000</f>
        <v>112751000</v>
      </c>
      <c r="G3" s="123">
        <f>82088000+28747000</f>
        <v>110835000</v>
      </c>
      <c r="H3" s="123">
        <f>($E3+$E4)/F3</f>
        <v>8095.2293948220267</v>
      </c>
      <c r="I3" s="124">
        <f>($E3+$E4)/G3</f>
        <v>8235.1712861061787</v>
      </c>
      <c r="J3" s="102"/>
      <c r="K3" s="102"/>
    </row>
    <row r="4" spans="1:11" x14ac:dyDescent="0.35">
      <c r="A4" s="37"/>
      <c r="B4" s="103" t="s">
        <v>13</v>
      </c>
      <c r="C4" s="104">
        <v>99448</v>
      </c>
      <c r="D4" s="104">
        <v>5851646.4473599996</v>
      </c>
      <c r="E4" s="104">
        <f t="shared" ref="E4:E6" si="0">C4*D4</f>
        <v>581934535897.05725</v>
      </c>
      <c r="F4" s="123"/>
      <c r="G4" s="123"/>
      <c r="H4" s="123"/>
      <c r="I4" s="124"/>
      <c r="J4" s="102"/>
      <c r="K4" s="102"/>
    </row>
    <row r="5" spans="1:11" x14ac:dyDescent="0.35">
      <c r="A5" s="37" t="s">
        <v>14</v>
      </c>
      <c r="B5" s="103" t="s">
        <v>12</v>
      </c>
      <c r="C5" s="104">
        <v>78697.23</v>
      </c>
      <c r="D5" s="104">
        <v>5819964.3600000003</v>
      </c>
      <c r="E5" s="104">
        <f t="shared" si="0"/>
        <v>458015073830.72278</v>
      </c>
      <c r="F5" s="123">
        <f>94559000+0</f>
        <v>94559000</v>
      </c>
      <c r="G5" s="123">
        <f>92012000+0</f>
        <v>92012000</v>
      </c>
      <c r="H5" s="123">
        <f>(E5+E6)/F5</f>
        <v>10505.112671109597</v>
      </c>
      <c r="I5" s="124">
        <f>($E5+$E6)/G5</f>
        <v>10795.906502058997</v>
      </c>
      <c r="J5" s="102"/>
      <c r="K5" s="102"/>
    </row>
    <row r="6" spans="1:11" x14ac:dyDescent="0.35">
      <c r="A6" s="37"/>
      <c r="B6" s="103" t="s">
        <v>13</v>
      </c>
      <c r="C6" s="104">
        <v>91485</v>
      </c>
      <c r="D6" s="104">
        <v>5851646.4473599996</v>
      </c>
      <c r="E6" s="104">
        <f t="shared" si="0"/>
        <v>535337875236.72955</v>
      </c>
      <c r="F6" s="123"/>
      <c r="G6" s="123"/>
      <c r="H6" s="123"/>
      <c r="I6" s="124"/>
      <c r="J6" s="102"/>
      <c r="K6" s="102"/>
    </row>
    <row r="7" spans="1:11" x14ac:dyDescent="0.35">
      <c r="A7" s="37" t="s">
        <v>15</v>
      </c>
      <c r="B7" s="38"/>
      <c r="C7" s="56">
        <f>SUM(C3:C6)</f>
        <v>326470.89999999997</v>
      </c>
      <c r="D7" s="38"/>
      <c r="E7" s="56">
        <f>SUM(E3:E6)</f>
        <v>1906098158563.0308</v>
      </c>
      <c r="F7" s="56">
        <f>SUM(F3:F6)</f>
        <v>207310000</v>
      </c>
      <c r="G7" s="56">
        <f>SUM(G3:G6)</f>
        <v>202847000</v>
      </c>
      <c r="H7" s="56">
        <f>$E7/F7</f>
        <v>9194.4342220010167</v>
      </c>
      <c r="I7" s="57">
        <f>$E7/G7</f>
        <v>9396.7283645458429</v>
      </c>
      <c r="J7" s="102"/>
      <c r="K7" s="102" t="s">
        <v>16</v>
      </c>
    </row>
    <row r="8" spans="1:11" x14ac:dyDescent="0.35">
      <c r="A8" s="106"/>
      <c r="B8" s="102"/>
      <c r="C8" s="102"/>
      <c r="D8" s="102"/>
      <c r="E8" s="102"/>
      <c r="F8" s="102"/>
      <c r="G8" s="102"/>
      <c r="H8" s="102"/>
      <c r="I8" s="107"/>
      <c r="J8" s="102"/>
      <c r="K8" s="39" t="s">
        <v>17</v>
      </c>
    </row>
    <row r="9" spans="1:11" x14ac:dyDescent="0.35">
      <c r="A9" s="37" t="s">
        <v>2</v>
      </c>
      <c r="B9" s="40" t="s">
        <v>3</v>
      </c>
      <c r="C9" s="40" t="s">
        <v>4</v>
      </c>
      <c r="D9" s="40" t="s">
        <v>5</v>
      </c>
      <c r="E9" s="40" t="s">
        <v>6</v>
      </c>
      <c r="F9" s="40" t="s">
        <v>7</v>
      </c>
      <c r="G9" s="40" t="s">
        <v>8</v>
      </c>
      <c r="H9" s="41" t="s">
        <v>9</v>
      </c>
      <c r="I9" s="42" t="s">
        <v>10</v>
      </c>
      <c r="J9" s="102"/>
      <c r="K9" s="102"/>
    </row>
    <row r="10" spans="1:11" x14ac:dyDescent="0.35">
      <c r="A10" s="37" t="s">
        <v>18</v>
      </c>
      <c r="B10" s="103" t="s">
        <v>19</v>
      </c>
      <c r="C10" s="103">
        <v>0</v>
      </c>
      <c r="D10" s="103">
        <v>0</v>
      </c>
      <c r="E10" s="108">
        <f>C10*D10</f>
        <v>0</v>
      </c>
      <c r="F10" s="103">
        <v>0</v>
      </c>
      <c r="G10" s="103">
        <v>0</v>
      </c>
      <c r="H10" s="108">
        <f>IF(F10,$E10/F10,0)</f>
        <v>0</v>
      </c>
      <c r="I10" s="109">
        <f>IF(G10,$E10/G10,0)</f>
        <v>0</v>
      </c>
      <c r="J10" s="102"/>
      <c r="K10" s="102"/>
    </row>
    <row r="11" spans="1:11" x14ac:dyDescent="0.35">
      <c r="A11" s="37" t="s">
        <v>20</v>
      </c>
      <c r="B11" s="103" t="s">
        <v>19</v>
      </c>
      <c r="C11" s="104">
        <v>87763.54</v>
      </c>
      <c r="D11" s="104">
        <v>6244149.9100000001</v>
      </c>
      <c r="E11" s="104">
        <f>C11*D11</f>
        <v>548008700392.28137</v>
      </c>
      <c r="F11" s="104">
        <v>55447000</v>
      </c>
      <c r="G11" s="104">
        <v>54770785</v>
      </c>
      <c r="H11" s="110">
        <f>$E11/F11</f>
        <v>9883.4689053020247</v>
      </c>
      <c r="I11" s="111">
        <f>$E11/G11</f>
        <v>10005.492899038811</v>
      </c>
      <c r="J11" s="102"/>
      <c r="K11" s="102"/>
    </row>
    <row r="12" spans="1:11" x14ac:dyDescent="0.35">
      <c r="A12" s="37" t="s">
        <v>21</v>
      </c>
      <c r="B12" s="43"/>
      <c r="C12" s="54">
        <f>SUM(C10:C11)</f>
        <v>87763.54</v>
      </c>
      <c r="D12" s="43"/>
      <c r="E12" s="54">
        <f t="shared" ref="E12:G12" si="1">SUM(E10:E11)</f>
        <v>548008700392.28137</v>
      </c>
      <c r="F12" s="54">
        <f t="shared" si="1"/>
        <v>55447000</v>
      </c>
      <c r="G12" s="54">
        <f t="shared" si="1"/>
        <v>54770785</v>
      </c>
      <c r="H12" s="54">
        <f>$E12/F12</f>
        <v>9883.4689053020247</v>
      </c>
      <c r="I12" s="55">
        <f>$E12/G12</f>
        <v>10005.492899038811</v>
      </c>
      <c r="J12" s="102"/>
      <c r="K12" s="102" t="s">
        <v>22</v>
      </c>
    </row>
    <row r="14" spans="1:11" x14ac:dyDescent="0.35">
      <c r="A14" s="125" t="s">
        <v>23</v>
      </c>
      <c r="B14" s="126"/>
      <c r="C14" s="126"/>
      <c r="D14" s="126"/>
      <c r="E14" s="126"/>
      <c r="F14" s="126"/>
      <c r="G14" s="126"/>
      <c r="H14" s="126"/>
      <c r="I14" s="127"/>
      <c r="J14" s="102"/>
      <c r="K14" s="102"/>
    </row>
    <row r="15" spans="1:11" x14ac:dyDescent="0.35">
      <c r="A15" s="33" t="s">
        <v>2</v>
      </c>
      <c r="B15" s="34" t="s">
        <v>3</v>
      </c>
      <c r="C15" s="34" t="s">
        <v>4</v>
      </c>
      <c r="D15" s="34" t="s">
        <v>5</v>
      </c>
      <c r="E15" s="35" t="s">
        <v>6</v>
      </c>
      <c r="F15" s="34" t="s">
        <v>7</v>
      </c>
      <c r="G15" s="34" t="s">
        <v>8</v>
      </c>
      <c r="H15" s="34" t="s">
        <v>9</v>
      </c>
      <c r="I15" s="36" t="s">
        <v>10</v>
      </c>
      <c r="J15" s="102"/>
      <c r="K15" s="102"/>
    </row>
    <row r="16" spans="1:11" x14ac:dyDescent="0.35">
      <c r="A16" s="37" t="s">
        <v>11</v>
      </c>
      <c r="B16" s="103" t="s">
        <v>12</v>
      </c>
      <c r="C16" s="104">
        <v>16891.509999999998</v>
      </c>
      <c r="D16" s="104">
        <v>5819957.2199999997</v>
      </c>
      <c r="E16" s="104">
        <f>C16*D16</f>
        <v>98307865581.202179</v>
      </c>
      <c r="F16" s="123">
        <f>55261000+19373000</f>
        <v>74634000</v>
      </c>
      <c r="G16" s="123">
        <f>53800000+19373000</f>
        <v>73173000</v>
      </c>
      <c r="H16" s="123">
        <f>($E16+$E17)/F16</f>
        <v>8232.818443999282</v>
      </c>
      <c r="I16" s="124">
        <f>($E16+$E17)/G16</f>
        <v>8397.1980341033213</v>
      </c>
      <c r="J16" s="102"/>
      <c r="K16" s="102"/>
    </row>
    <row r="17" spans="1:11" x14ac:dyDescent="0.35">
      <c r="A17" s="37"/>
      <c r="B17" s="103" t="s">
        <v>13</v>
      </c>
      <c r="C17" s="104">
        <v>88989.707960041414</v>
      </c>
      <c r="D17" s="104">
        <v>5800000</v>
      </c>
      <c r="E17" s="104">
        <f t="shared" ref="E17:E19" si="2">C17*D17</f>
        <v>516140306168.24023</v>
      </c>
      <c r="F17" s="123"/>
      <c r="G17" s="123"/>
      <c r="H17" s="123"/>
      <c r="I17" s="124"/>
      <c r="J17" s="102"/>
      <c r="K17" s="102"/>
    </row>
    <row r="18" spans="1:11" x14ac:dyDescent="0.35">
      <c r="A18" s="37" t="s">
        <v>14</v>
      </c>
      <c r="B18" s="103" t="s">
        <v>12</v>
      </c>
      <c r="C18" s="104">
        <v>38022.449999999997</v>
      </c>
      <c r="D18" s="104">
        <v>5819957.2199999997</v>
      </c>
      <c r="E18" s="104">
        <f t="shared" si="2"/>
        <v>221289032399.58896</v>
      </c>
      <c r="F18" s="123">
        <f>93952000+0</f>
        <v>93952000</v>
      </c>
      <c r="G18" s="123">
        <f>91224000+0</f>
        <v>91224000</v>
      </c>
      <c r="H18" s="123">
        <f>(E18+E19)/F18</f>
        <v>10636.620042482851</v>
      </c>
      <c r="I18" s="124">
        <f>($E18+$E19)/G18</f>
        <v>10954.70190115922</v>
      </c>
      <c r="J18" s="102"/>
      <c r="K18" s="102"/>
    </row>
    <row r="19" spans="1:11" x14ac:dyDescent="0.35">
      <c r="A19" s="37"/>
      <c r="B19" s="103" t="s">
        <v>13</v>
      </c>
      <c r="C19" s="104">
        <v>134145.29203995859</v>
      </c>
      <c r="D19" s="104">
        <v>5800000</v>
      </c>
      <c r="E19" s="104">
        <f t="shared" si="2"/>
        <v>778042693831.75977</v>
      </c>
      <c r="F19" s="123"/>
      <c r="G19" s="123"/>
      <c r="H19" s="123"/>
      <c r="I19" s="124"/>
      <c r="J19" s="102"/>
      <c r="K19" s="102"/>
    </row>
    <row r="20" spans="1:11" x14ac:dyDescent="0.35">
      <c r="A20" s="37" t="s">
        <v>15</v>
      </c>
      <c r="B20" s="38"/>
      <c r="C20" s="56">
        <f>SUM(C16:C19)</f>
        <v>278048.95999999996</v>
      </c>
      <c r="D20" s="38"/>
      <c r="E20" s="56">
        <f>SUM(E16:E19)</f>
        <v>1613779897980.791</v>
      </c>
      <c r="F20" s="56">
        <f>SUM(F16:F19)</f>
        <v>168586000</v>
      </c>
      <c r="G20" s="56">
        <f>SUM(G16:G19)</f>
        <v>164397000</v>
      </c>
      <c r="H20" s="56">
        <f>$E20/F20</f>
        <v>9572.4431327677921</v>
      </c>
      <c r="I20" s="57">
        <f>$E20/G20</f>
        <v>9816.3585587376347</v>
      </c>
      <c r="J20" s="102"/>
      <c r="K20" s="102" t="s">
        <v>16</v>
      </c>
    </row>
    <row r="21" spans="1:11" x14ac:dyDescent="0.35">
      <c r="A21" s="106"/>
      <c r="B21" s="102"/>
      <c r="C21" s="102"/>
      <c r="D21" s="102"/>
      <c r="E21" s="102"/>
      <c r="F21" s="102"/>
      <c r="G21" s="102"/>
      <c r="H21" s="102"/>
      <c r="I21" s="107"/>
      <c r="J21" s="102"/>
      <c r="K21" s="39" t="s">
        <v>17</v>
      </c>
    </row>
    <row r="22" spans="1:11" x14ac:dyDescent="0.35">
      <c r="A22" s="37" t="s">
        <v>2</v>
      </c>
      <c r="B22" s="40" t="s">
        <v>3</v>
      </c>
      <c r="C22" s="40" t="s">
        <v>4</v>
      </c>
      <c r="D22" s="40" t="s">
        <v>5</v>
      </c>
      <c r="E22" s="40" t="s">
        <v>6</v>
      </c>
      <c r="F22" s="40" t="s">
        <v>7</v>
      </c>
      <c r="G22" s="40" t="s">
        <v>8</v>
      </c>
      <c r="H22" s="44" t="s">
        <v>9</v>
      </c>
      <c r="I22" s="45" t="s">
        <v>10</v>
      </c>
      <c r="J22" s="102"/>
      <c r="K22" s="102"/>
    </row>
    <row r="23" spans="1:11" x14ac:dyDescent="0.35">
      <c r="A23" s="37" t="s">
        <v>18</v>
      </c>
      <c r="B23" s="103" t="s">
        <v>19</v>
      </c>
      <c r="C23" s="103">
        <v>0</v>
      </c>
      <c r="D23" s="103">
        <v>0</v>
      </c>
      <c r="E23" s="108">
        <f>C23*D23</f>
        <v>0</v>
      </c>
      <c r="F23" s="103">
        <v>0</v>
      </c>
      <c r="G23" s="112">
        <v>0</v>
      </c>
      <c r="H23" s="108">
        <f>IF(F23,$E23/F23,0)</f>
        <v>0</v>
      </c>
      <c r="I23" s="109">
        <f>IF(G23,$E23/G23,0)</f>
        <v>0</v>
      </c>
      <c r="J23" s="102"/>
      <c r="K23" s="102"/>
    </row>
    <row r="24" spans="1:11" x14ac:dyDescent="0.35">
      <c r="A24" s="46" t="s">
        <v>20</v>
      </c>
      <c r="B24" s="113" t="s">
        <v>19</v>
      </c>
      <c r="C24" s="114">
        <v>90643.44</v>
      </c>
      <c r="D24" s="114">
        <v>6238057.3499999996</v>
      </c>
      <c r="E24" s="114">
        <f>C24*D24</f>
        <v>565438977121.28394</v>
      </c>
      <c r="F24" s="114">
        <v>51136000</v>
      </c>
      <c r="G24" s="114">
        <v>50484685</v>
      </c>
      <c r="H24" s="115">
        <f>$E24/F24</f>
        <v>11057.551961852392</v>
      </c>
      <c r="I24" s="116">
        <f>$E24/G24</f>
        <v>11200.208085309117</v>
      </c>
      <c r="J24" s="102"/>
      <c r="K24" s="102"/>
    </row>
    <row r="25" spans="1:11" x14ac:dyDescent="0.35">
      <c r="A25" s="37" t="s">
        <v>21</v>
      </c>
      <c r="B25" s="43"/>
      <c r="C25" s="54">
        <f>SUM(C23:C24)</f>
        <v>90643.44</v>
      </c>
      <c r="D25" s="43"/>
      <c r="E25" s="54">
        <f t="shared" ref="E25:G25" si="3">SUM(E23:E24)</f>
        <v>565438977121.28394</v>
      </c>
      <c r="F25" s="54">
        <f t="shared" si="3"/>
        <v>51136000</v>
      </c>
      <c r="G25" s="54">
        <f t="shared" si="3"/>
        <v>50484685</v>
      </c>
      <c r="H25" s="54">
        <f>$E25/F25</f>
        <v>11057.551961852392</v>
      </c>
      <c r="I25" s="55">
        <f>$E25/G25</f>
        <v>11200.208085309117</v>
      </c>
      <c r="J25" s="102"/>
      <c r="K25" s="102" t="s">
        <v>22</v>
      </c>
    </row>
    <row r="27" spans="1:11" x14ac:dyDescent="0.35">
      <c r="A27" s="125" t="s">
        <v>24</v>
      </c>
      <c r="B27" s="126"/>
      <c r="C27" s="126"/>
      <c r="D27" s="126"/>
      <c r="E27" s="126"/>
      <c r="F27" s="126"/>
      <c r="G27" s="126"/>
      <c r="H27" s="126"/>
      <c r="I27" s="127"/>
      <c r="J27" s="102"/>
      <c r="K27" s="102"/>
    </row>
    <row r="28" spans="1:11" x14ac:dyDescent="0.35">
      <c r="A28" s="37" t="s">
        <v>2</v>
      </c>
      <c r="B28" s="47" t="s">
        <v>3</v>
      </c>
      <c r="C28" s="47" t="s">
        <v>4</v>
      </c>
      <c r="D28" s="47" t="s">
        <v>5</v>
      </c>
      <c r="E28" s="40" t="s">
        <v>6</v>
      </c>
      <c r="F28" s="47" t="s">
        <v>7</v>
      </c>
      <c r="G28" s="47" t="s">
        <v>8</v>
      </c>
      <c r="H28" s="47" t="s">
        <v>9</v>
      </c>
      <c r="I28" s="48" t="s">
        <v>10</v>
      </c>
      <c r="J28" s="102"/>
      <c r="K28" s="102"/>
    </row>
    <row r="29" spans="1:11" x14ac:dyDescent="0.35">
      <c r="A29" s="37" t="s">
        <v>11</v>
      </c>
      <c r="B29" s="103" t="s">
        <v>12</v>
      </c>
      <c r="C29" s="104">
        <v>1419.96</v>
      </c>
      <c r="D29" s="104">
        <v>5797803.7699999996</v>
      </c>
      <c r="E29" s="104">
        <f>C29*D29</f>
        <v>8232649441.2491999</v>
      </c>
      <c r="F29" s="123">
        <f>21719000+6381000</f>
        <v>28100000</v>
      </c>
      <c r="G29" s="123">
        <f>20855000+6381000</f>
        <v>27236000</v>
      </c>
      <c r="H29" s="123">
        <f>($E29+$E30)/F29</f>
        <v>8595.1153592921983</v>
      </c>
      <c r="I29" s="124">
        <f>($E29+$E30)/G29</f>
        <v>8867.7757965968103</v>
      </c>
      <c r="J29" s="102"/>
      <c r="K29" s="102"/>
    </row>
    <row r="30" spans="1:11" x14ac:dyDescent="0.35">
      <c r="A30" s="37"/>
      <c r="B30" s="103" t="s">
        <v>13</v>
      </c>
      <c r="C30" s="104">
        <v>40222.42968187268</v>
      </c>
      <c r="D30" s="104">
        <v>5800000</v>
      </c>
      <c r="E30" s="104">
        <f t="shared" ref="E30:E32" si="4">C30*D30</f>
        <v>233290092154.86154</v>
      </c>
      <c r="F30" s="123"/>
      <c r="G30" s="123"/>
      <c r="H30" s="123"/>
      <c r="I30" s="124"/>
      <c r="J30" s="102"/>
      <c r="K30" s="102"/>
    </row>
    <row r="31" spans="1:11" x14ac:dyDescent="0.35">
      <c r="A31" s="37" t="s">
        <v>14</v>
      </c>
      <c r="B31" s="103" t="s">
        <v>12</v>
      </c>
      <c r="C31" s="104">
        <v>7557.06</v>
      </c>
      <c r="D31" s="104">
        <v>5797803.7699999996</v>
      </c>
      <c r="E31" s="104">
        <f t="shared" si="4"/>
        <v>43814350958.116196</v>
      </c>
      <c r="F31" s="123">
        <f>49106000+0</f>
        <v>49106000</v>
      </c>
      <c r="G31" s="123">
        <f>48252000+0</f>
        <v>48252000</v>
      </c>
      <c r="H31" s="123">
        <f>(E31+E32)/F31</f>
        <v>10736.778780663355</v>
      </c>
      <c r="I31" s="124">
        <f>($E31+$E32)/G31</f>
        <v>10926.806325193871</v>
      </c>
      <c r="J31" s="102"/>
      <c r="K31" s="102"/>
    </row>
    <row r="32" spans="1:11" x14ac:dyDescent="0.35">
      <c r="A32" s="46"/>
      <c r="B32" s="113" t="s">
        <v>13</v>
      </c>
      <c r="C32" s="114">
        <v>83349.294456058356</v>
      </c>
      <c r="D32" s="114">
        <v>5800000</v>
      </c>
      <c r="E32" s="114">
        <f t="shared" si="4"/>
        <v>483425907845.13849</v>
      </c>
      <c r="F32" s="128"/>
      <c r="G32" s="128"/>
      <c r="H32" s="128"/>
      <c r="I32" s="129"/>
      <c r="J32" s="102"/>
      <c r="K32" s="102"/>
    </row>
    <row r="33" spans="1:9" x14ac:dyDescent="0.35">
      <c r="A33" s="37" t="s">
        <v>15</v>
      </c>
      <c r="B33" s="38"/>
      <c r="C33" s="56">
        <f>SUM(C29:C32)</f>
        <v>132548.74413793103</v>
      </c>
      <c r="D33" s="38"/>
      <c r="E33" s="56">
        <f>SUM(E29:E32)</f>
        <v>768763000399.36548</v>
      </c>
      <c r="F33" s="56">
        <f>SUM(F29:F32)</f>
        <v>77206000</v>
      </c>
      <c r="G33" s="56">
        <f>SUM(G29:G32)</f>
        <v>75488000</v>
      </c>
      <c r="H33" s="56">
        <f>$E33/F33</f>
        <v>9957.2960702453893</v>
      </c>
      <c r="I33" s="57">
        <f>$E33/G33</f>
        <v>10183.910030724956</v>
      </c>
    </row>
    <row r="34" spans="1:9" x14ac:dyDescent="0.35">
      <c r="A34" s="106"/>
      <c r="B34" s="102"/>
      <c r="C34" s="102"/>
      <c r="D34" s="102"/>
      <c r="E34" s="102"/>
      <c r="F34" s="102"/>
      <c r="G34" s="102"/>
      <c r="H34" s="102"/>
      <c r="I34" s="107"/>
    </row>
    <row r="35" spans="1:9" x14ac:dyDescent="0.35">
      <c r="A35" s="37" t="s">
        <v>2</v>
      </c>
      <c r="B35" s="40" t="s">
        <v>3</v>
      </c>
      <c r="C35" s="40" t="s">
        <v>4</v>
      </c>
      <c r="D35" s="40" t="s">
        <v>5</v>
      </c>
      <c r="E35" s="40" t="s">
        <v>6</v>
      </c>
      <c r="F35" s="40" t="s">
        <v>7</v>
      </c>
      <c r="G35" s="40" t="s">
        <v>8</v>
      </c>
      <c r="H35" s="40" t="s">
        <v>9</v>
      </c>
      <c r="I35" s="42" t="s">
        <v>10</v>
      </c>
    </row>
    <row r="36" spans="1:9" x14ac:dyDescent="0.35">
      <c r="A36" s="33" t="s">
        <v>18</v>
      </c>
      <c r="B36" s="117" t="s">
        <v>19</v>
      </c>
      <c r="C36" s="117">
        <v>0</v>
      </c>
      <c r="D36" s="117">
        <v>0</v>
      </c>
      <c r="E36" s="118">
        <f>C36*D36</f>
        <v>0</v>
      </c>
      <c r="F36" s="117">
        <v>0</v>
      </c>
      <c r="G36" s="117">
        <v>0</v>
      </c>
      <c r="H36" s="118">
        <f>IF(F36,$E36/F36,0)</f>
        <v>0</v>
      </c>
      <c r="I36" s="119">
        <f>IF(G36,$E36/G36,0)</f>
        <v>0</v>
      </c>
    </row>
    <row r="37" spans="1:9" x14ac:dyDescent="0.35">
      <c r="A37" s="37" t="s">
        <v>20</v>
      </c>
      <c r="B37" s="103" t="s">
        <v>19</v>
      </c>
      <c r="C37" s="104">
        <v>81831.47</v>
      </c>
      <c r="D37" s="104">
        <v>6233364.1600000001</v>
      </c>
      <c r="E37" s="104">
        <f>C37*D37</f>
        <v>510085352258.11523</v>
      </c>
      <c r="F37" s="104">
        <v>46310000</v>
      </c>
      <c r="G37" s="104">
        <v>45649567</v>
      </c>
      <c r="H37" s="104">
        <f>$E37/F37</f>
        <v>11014.583292120822</v>
      </c>
      <c r="I37" s="111">
        <f>$E37/G37</f>
        <v>11173.936266648821</v>
      </c>
    </row>
    <row r="38" spans="1:9" x14ac:dyDescent="0.35">
      <c r="A38" s="49" t="s">
        <v>21</v>
      </c>
      <c r="B38" s="43"/>
      <c r="C38" s="54">
        <f>SUM(C36:C37)</f>
        <v>81831.47</v>
      </c>
      <c r="D38" s="43"/>
      <c r="E38" s="54">
        <f t="shared" ref="E38:G38" si="5">SUM(E36:E37)</f>
        <v>510085352258.11523</v>
      </c>
      <c r="F38" s="54">
        <f t="shared" si="5"/>
        <v>46310000</v>
      </c>
      <c r="G38" s="54">
        <f t="shared" si="5"/>
        <v>45649567</v>
      </c>
      <c r="H38" s="54">
        <f>$E38/F38</f>
        <v>11014.583292120822</v>
      </c>
      <c r="I38" s="55">
        <f>$E38/G38</f>
        <v>11173.936266648821</v>
      </c>
    </row>
  </sheetData>
  <mergeCells count="27">
    <mergeCell ref="F31:F32"/>
    <mergeCell ref="G31:G32"/>
    <mergeCell ref="H31:H32"/>
    <mergeCell ref="I31:I32"/>
    <mergeCell ref="F18:F19"/>
    <mergeCell ref="G18:G19"/>
    <mergeCell ref="H18:H19"/>
    <mergeCell ref="I18:I19"/>
    <mergeCell ref="A27:I27"/>
    <mergeCell ref="F29:F30"/>
    <mergeCell ref="G29:G30"/>
    <mergeCell ref="H29:H30"/>
    <mergeCell ref="I29:I30"/>
    <mergeCell ref="A1:I1"/>
    <mergeCell ref="A14:I14"/>
    <mergeCell ref="I3:I4"/>
    <mergeCell ref="H5:H6"/>
    <mergeCell ref="I5:I6"/>
    <mergeCell ref="F16:F17"/>
    <mergeCell ref="G16:G17"/>
    <mergeCell ref="H16:H17"/>
    <mergeCell ref="I16:I17"/>
    <mergeCell ref="F3:F4"/>
    <mergeCell ref="G3:G4"/>
    <mergeCell ref="F5:F6"/>
    <mergeCell ref="G5:G6"/>
    <mergeCell ref="H3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K23"/>
  <sheetViews>
    <sheetView topLeftCell="A11" workbookViewId="0">
      <selection activeCell="C7" sqref="C7:I7"/>
    </sheetView>
  </sheetViews>
  <sheetFormatPr defaultColWidth="9.1796875" defaultRowHeight="14.5" x14ac:dyDescent="0.35"/>
  <cols>
    <col min="1" max="1" width="22.4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11" x14ac:dyDescent="0.3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11" x14ac:dyDescent="0.35">
      <c r="A2" s="8" t="s">
        <v>2</v>
      </c>
      <c r="B2" s="2" t="s">
        <v>3</v>
      </c>
      <c r="C2" s="2" t="s">
        <v>4</v>
      </c>
      <c r="D2" s="2" t="s">
        <v>5</v>
      </c>
      <c r="E2" s="6" t="s">
        <v>6</v>
      </c>
      <c r="F2" s="2" t="s">
        <v>7</v>
      </c>
      <c r="G2" s="2" t="s">
        <v>8</v>
      </c>
      <c r="H2" s="2" t="s">
        <v>9</v>
      </c>
      <c r="I2" s="9" t="s">
        <v>10</v>
      </c>
    </row>
    <row r="3" spans="1:11" x14ac:dyDescent="0.35">
      <c r="A3" s="8" t="s">
        <v>25</v>
      </c>
      <c r="B3" s="3" t="s">
        <v>12</v>
      </c>
      <c r="C3" s="4">
        <v>150.63999999999999</v>
      </c>
      <c r="D3" s="4">
        <v>5800830</v>
      </c>
      <c r="E3" s="4">
        <f>C3*D3</f>
        <v>873837031.19999993</v>
      </c>
      <c r="F3" s="130">
        <v>71413000</v>
      </c>
      <c r="G3" s="130">
        <v>65543923.890000001</v>
      </c>
      <c r="H3" s="130">
        <f>($E3+$E4)/F3</f>
        <v>10004.796999759146</v>
      </c>
      <c r="I3" s="131">
        <f>($E3+$E4)/G3</f>
        <v>10900.668219725041</v>
      </c>
    </row>
    <row r="4" spans="1:11" x14ac:dyDescent="0.35">
      <c r="A4" s="8"/>
      <c r="B4" s="3" t="s">
        <v>19</v>
      </c>
      <c r="C4" s="4">
        <v>111426.33</v>
      </c>
      <c r="D4" s="4">
        <v>6404220</v>
      </c>
      <c r="E4" s="4">
        <f t="shared" ref="E4:E6" si="0">C4*D4</f>
        <v>713598731112.59998</v>
      </c>
      <c r="F4" s="130"/>
      <c r="G4" s="130"/>
      <c r="H4" s="130"/>
      <c r="I4" s="131"/>
    </row>
    <row r="5" spans="1:11" x14ac:dyDescent="0.35">
      <c r="A5" s="8" t="s">
        <v>26</v>
      </c>
      <c r="B5" s="3" t="s">
        <v>12</v>
      </c>
      <c r="C5" s="4">
        <v>3210.57</v>
      </c>
      <c r="D5" s="4">
        <v>5800830</v>
      </c>
      <c r="E5" s="4">
        <f t="shared" si="0"/>
        <v>18623970773.100002</v>
      </c>
      <c r="F5" s="130">
        <v>84690000</v>
      </c>
      <c r="G5" s="130">
        <v>76029092.109999999</v>
      </c>
      <c r="H5" s="130">
        <f>(E5+E6)/F5</f>
        <v>10270.023760308182</v>
      </c>
      <c r="I5" s="131">
        <f>($E5+$E6)/G5</f>
        <v>11439.940792691652</v>
      </c>
    </row>
    <row r="6" spans="1:11" x14ac:dyDescent="0.35">
      <c r="A6" s="8"/>
      <c r="B6" s="3" t="s">
        <v>19</v>
      </c>
      <c r="C6" s="4">
        <v>132903.67000000001</v>
      </c>
      <c r="D6" s="4">
        <v>6404220</v>
      </c>
      <c r="E6" s="4">
        <f t="shared" si="0"/>
        <v>851144341487.40002</v>
      </c>
      <c r="F6" s="130"/>
      <c r="G6" s="130"/>
      <c r="H6" s="130"/>
      <c r="I6" s="131"/>
    </row>
    <row r="7" spans="1:11" x14ac:dyDescent="0.35">
      <c r="A7" s="11" t="s">
        <v>27</v>
      </c>
      <c r="B7" s="13"/>
      <c r="C7" s="58">
        <f>SUM(C3:C6)</f>
        <v>247691.21000000002</v>
      </c>
      <c r="D7" s="13"/>
      <c r="E7" s="58">
        <f>SUM(E3:E6)</f>
        <v>1584240880404.2998</v>
      </c>
      <c r="F7" s="58">
        <f>SUM(F3:F6)</f>
        <v>156103000</v>
      </c>
      <c r="G7" s="58">
        <f>SUM(G3:G6)</f>
        <v>141573016</v>
      </c>
      <c r="H7" s="58">
        <f>$E7/F7</f>
        <v>10148.689521689525</v>
      </c>
      <c r="I7" s="59">
        <f>$E7/G7</f>
        <v>11190.274285067853</v>
      </c>
      <c r="K7" s="1" t="s">
        <v>28</v>
      </c>
    </row>
    <row r="9" spans="1:11" x14ac:dyDescent="0.35">
      <c r="A9" s="120" t="s">
        <v>23</v>
      </c>
      <c r="B9" s="121"/>
      <c r="C9" s="121"/>
      <c r="D9" s="121"/>
      <c r="E9" s="121"/>
      <c r="F9" s="121"/>
      <c r="G9" s="121"/>
      <c r="H9" s="121"/>
      <c r="I9" s="122"/>
    </row>
    <row r="10" spans="1:11" x14ac:dyDescent="0.35">
      <c r="A10" s="8" t="s">
        <v>2</v>
      </c>
      <c r="B10" s="2" t="s">
        <v>3</v>
      </c>
      <c r="C10" s="2" t="s">
        <v>4</v>
      </c>
      <c r="D10" s="2" t="s">
        <v>5</v>
      </c>
      <c r="E10" s="6" t="s">
        <v>6</v>
      </c>
      <c r="F10" s="2" t="s">
        <v>7</v>
      </c>
      <c r="G10" s="2" t="s">
        <v>8</v>
      </c>
      <c r="H10" s="2" t="s">
        <v>9</v>
      </c>
      <c r="I10" s="9" t="s">
        <v>10</v>
      </c>
    </row>
    <row r="11" spans="1:11" x14ac:dyDescent="0.35">
      <c r="A11" s="8" t="s">
        <v>25</v>
      </c>
      <c r="B11" s="3" t="s">
        <v>12</v>
      </c>
      <c r="C11" s="4">
        <v>1176.9100000000001</v>
      </c>
      <c r="D11" s="4">
        <v>5796098</v>
      </c>
      <c r="E11" s="4">
        <f>C11*D11</f>
        <v>6821485697.1800003</v>
      </c>
      <c r="F11" s="130">
        <v>71599000</v>
      </c>
      <c r="G11" s="130">
        <v>66637445.045999996</v>
      </c>
      <c r="H11" s="130">
        <f>($E11+$E12)/F11</f>
        <v>9848.2912580040211</v>
      </c>
      <c r="I11" s="131">
        <f>($E11+$E12)/G11</f>
        <v>10581.555239626587</v>
      </c>
    </row>
    <row r="12" spans="1:11" x14ac:dyDescent="0.35">
      <c r="A12" s="8"/>
      <c r="B12" s="3" t="s">
        <v>19</v>
      </c>
      <c r="C12" s="4">
        <v>110818.79</v>
      </c>
      <c r="D12" s="4">
        <v>6301335</v>
      </c>
      <c r="E12" s="4">
        <f t="shared" ref="E12:E14" si="1">C12*D12</f>
        <v>698306320084.6499</v>
      </c>
      <c r="F12" s="130"/>
      <c r="G12" s="130"/>
      <c r="H12" s="130"/>
      <c r="I12" s="131"/>
    </row>
    <row r="13" spans="1:11" x14ac:dyDescent="0.35">
      <c r="A13" s="8" t="s">
        <v>26</v>
      </c>
      <c r="B13" s="3" t="s">
        <v>12</v>
      </c>
      <c r="C13" s="4">
        <v>2992.28</v>
      </c>
      <c r="D13" s="4">
        <v>5796098</v>
      </c>
      <c r="E13" s="4">
        <f t="shared" si="1"/>
        <v>17343548123.440002</v>
      </c>
      <c r="F13" s="130">
        <v>36146000</v>
      </c>
      <c r="G13" s="130">
        <v>32721514.59</v>
      </c>
      <c r="H13" s="130">
        <f>(E13+E14)/F13</f>
        <v>11480.258154119127</v>
      </c>
      <c r="I13" s="131">
        <f>($E13+$E14)/G13</f>
        <v>12681.729939408346</v>
      </c>
    </row>
    <row r="14" spans="1:11" x14ac:dyDescent="0.35">
      <c r="A14" s="8"/>
      <c r="B14" s="3" t="s">
        <v>19</v>
      </c>
      <c r="C14" s="4">
        <v>63101.21</v>
      </c>
      <c r="D14" s="4">
        <v>6301335</v>
      </c>
      <c r="E14" s="4">
        <f t="shared" si="1"/>
        <v>397621863115.34998</v>
      </c>
      <c r="F14" s="130"/>
      <c r="G14" s="130"/>
      <c r="H14" s="130"/>
      <c r="I14" s="131"/>
    </row>
    <row r="15" spans="1:11" x14ac:dyDescent="0.35">
      <c r="A15" s="11" t="s">
        <v>27</v>
      </c>
      <c r="B15" s="13"/>
      <c r="C15" s="58">
        <f>SUM(C11:C14)</f>
        <v>178089.19</v>
      </c>
      <c r="D15" s="13"/>
      <c r="E15" s="58">
        <f>SUM(E11:E14)</f>
        <v>1120093217020.6201</v>
      </c>
      <c r="F15" s="58">
        <f>SUM(F11:F14)</f>
        <v>107745000</v>
      </c>
      <c r="G15" s="58">
        <f>SUM(G11:G14)</f>
        <v>99358959.635999992</v>
      </c>
      <c r="H15" s="58">
        <f>$E15/F15</f>
        <v>10395.779080427121</v>
      </c>
      <c r="I15" s="59">
        <f>$E15/G15</f>
        <v>11273.197919181765</v>
      </c>
      <c r="K15" s="1" t="s">
        <v>28</v>
      </c>
    </row>
    <row r="17" spans="1:11" x14ac:dyDescent="0.35">
      <c r="A17" s="120" t="s">
        <v>24</v>
      </c>
      <c r="B17" s="121"/>
      <c r="C17" s="121"/>
      <c r="D17" s="121"/>
      <c r="E17" s="121"/>
      <c r="F17" s="121"/>
      <c r="G17" s="121"/>
      <c r="H17" s="121"/>
      <c r="I17" s="122"/>
    </row>
    <row r="18" spans="1:11" x14ac:dyDescent="0.35">
      <c r="A18" s="8" t="s">
        <v>2</v>
      </c>
      <c r="B18" s="2" t="s">
        <v>3</v>
      </c>
      <c r="C18" s="2" t="s">
        <v>4</v>
      </c>
      <c r="D18" s="2" t="s">
        <v>5</v>
      </c>
      <c r="E18" s="6" t="s">
        <v>6</v>
      </c>
      <c r="F18" s="2" t="s">
        <v>7</v>
      </c>
      <c r="G18" s="2" t="s">
        <v>8</v>
      </c>
      <c r="H18" s="2" t="s">
        <v>9</v>
      </c>
      <c r="I18" s="9" t="s">
        <v>10</v>
      </c>
    </row>
    <row r="19" spans="1:11" x14ac:dyDescent="0.35">
      <c r="A19" s="8" t="s">
        <v>25</v>
      </c>
      <c r="B19" s="3" t="s">
        <v>12</v>
      </c>
      <c r="C19" s="4">
        <v>469.47</v>
      </c>
      <c r="D19" s="4">
        <v>5758128</v>
      </c>
      <c r="E19" s="4">
        <f>C19*D19</f>
        <v>2703268352.1600003</v>
      </c>
      <c r="F19" s="130">
        <v>80621000</v>
      </c>
      <c r="G19" s="130">
        <v>73525721.276999995</v>
      </c>
      <c r="H19" s="130">
        <f>($E19+$E20)/F19</f>
        <v>9673.5838453125125</v>
      </c>
      <c r="I19" s="131">
        <f>($E19+$E20)/G19</f>
        <v>10607.09082002441</v>
      </c>
    </row>
    <row r="20" spans="1:11" x14ac:dyDescent="0.35">
      <c r="A20" s="8"/>
      <c r="B20" s="3" t="s">
        <v>19</v>
      </c>
      <c r="C20" s="4">
        <v>123812.34</v>
      </c>
      <c r="D20" s="4">
        <v>6277167</v>
      </c>
      <c r="E20" s="4">
        <f t="shared" ref="E20:E22" si="2">C20*D20</f>
        <v>777190734840.78003</v>
      </c>
      <c r="F20" s="130"/>
      <c r="G20" s="130"/>
      <c r="H20" s="130"/>
      <c r="I20" s="131"/>
    </row>
    <row r="21" spans="1:11" x14ac:dyDescent="0.35">
      <c r="A21" s="8" t="s">
        <v>26</v>
      </c>
      <c r="B21" s="3" t="s">
        <v>12</v>
      </c>
      <c r="C21" s="4">
        <v>306.13</v>
      </c>
      <c r="D21" s="4">
        <v>5758128</v>
      </c>
      <c r="E21" s="4">
        <f t="shared" si="2"/>
        <v>1762735724.6399999</v>
      </c>
      <c r="F21" s="130">
        <v>80169670</v>
      </c>
      <c r="G21" s="130">
        <v>71644183.723000005</v>
      </c>
      <c r="H21" s="130">
        <f>(E21+E22)/F21</f>
        <v>10487.576838084278</v>
      </c>
      <c r="I21" s="131">
        <f>($E21+$E22)/G21</f>
        <v>11735.573364330785</v>
      </c>
    </row>
    <row r="22" spans="1:11" x14ac:dyDescent="0.35">
      <c r="A22" s="8"/>
      <c r="B22" s="3" t="s">
        <v>19</v>
      </c>
      <c r="C22" s="4">
        <v>133662.66</v>
      </c>
      <c r="D22" s="4">
        <v>6277167</v>
      </c>
      <c r="E22" s="4">
        <f t="shared" si="2"/>
        <v>839022838484.21997</v>
      </c>
      <c r="F22" s="130"/>
      <c r="G22" s="130"/>
      <c r="H22" s="130"/>
      <c r="I22" s="131"/>
    </row>
    <row r="23" spans="1:11" x14ac:dyDescent="0.35">
      <c r="A23" s="11" t="s">
        <v>27</v>
      </c>
      <c r="B23" s="13"/>
      <c r="C23" s="58">
        <f>SUM(C19:C22)</f>
        <v>258250.6</v>
      </c>
      <c r="D23" s="13"/>
      <c r="E23" s="58">
        <f>SUM(E19:E22)</f>
        <v>1620679577401.8</v>
      </c>
      <c r="F23" s="58">
        <f>SUM(F19:F22)</f>
        <v>160790670</v>
      </c>
      <c r="G23" s="58">
        <f>SUM(G19:G22)</f>
        <v>145169905</v>
      </c>
      <c r="H23" s="58">
        <f>$E23/F23</f>
        <v>10079.437926353563</v>
      </c>
      <c r="I23" s="59">
        <f>$E23/G23</f>
        <v>11164.018998302714</v>
      </c>
      <c r="K23" s="1" t="s">
        <v>28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K23"/>
  <sheetViews>
    <sheetView topLeftCell="A11" workbookViewId="0">
      <selection activeCell="C25" sqref="C25"/>
    </sheetView>
  </sheetViews>
  <sheetFormatPr defaultColWidth="9.1796875" defaultRowHeight="14.5" x14ac:dyDescent="0.35"/>
  <cols>
    <col min="1" max="1" width="20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11" x14ac:dyDescent="0.3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11" x14ac:dyDescent="0.35">
      <c r="A2" s="8" t="s">
        <v>2</v>
      </c>
      <c r="B2" s="2" t="s">
        <v>3</v>
      </c>
      <c r="C2" s="2" t="s">
        <v>4</v>
      </c>
      <c r="D2" s="2" t="s">
        <v>5</v>
      </c>
      <c r="E2" s="6" t="s">
        <v>6</v>
      </c>
      <c r="F2" s="2" t="s">
        <v>7</v>
      </c>
      <c r="G2" s="2" t="s">
        <v>8</v>
      </c>
      <c r="H2" s="2" t="s">
        <v>9</v>
      </c>
      <c r="I2" s="9" t="s">
        <v>10</v>
      </c>
    </row>
    <row r="3" spans="1:11" x14ac:dyDescent="0.35">
      <c r="A3" s="8" t="s">
        <v>29</v>
      </c>
      <c r="B3" s="3" t="s">
        <v>12</v>
      </c>
      <c r="C3" s="5">
        <v>0</v>
      </c>
      <c r="D3" s="5">
        <v>0</v>
      </c>
      <c r="E3" s="5">
        <f>C3*D3</f>
        <v>0</v>
      </c>
      <c r="F3" s="132">
        <v>0</v>
      </c>
      <c r="G3" s="132">
        <v>0</v>
      </c>
      <c r="H3" s="132">
        <f>IF(F3,($E3+$E4)/F3,0)</f>
        <v>0</v>
      </c>
      <c r="I3" s="133">
        <f>IF(G3,($E3+$E4)/G3,0)</f>
        <v>0</v>
      </c>
    </row>
    <row r="4" spans="1:11" x14ac:dyDescent="0.35">
      <c r="A4" s="8"/>
      <c r="B4" s="3" t="s">
        <v>19</v>
      </c>
      <c r="C4" s="5">
        <v>0</v>
      </c>
      <c r="D4" s="5">
        <v>0</v>
      </c>
      <c r="E4" s="5">
        <f t="shared" ref="E4:E6" si="0">C4*D4</f>
        <v>0</v>
      </c>
      <c r="F4" s="132"/>
      <c r="G4" s="132"/>
      <c r="H4" s="132"/>
      <c r="I4" s="133"/>
    </row>
    <row r="5" spans="1:11" x14ac:dyDescent="0.35">
      <c r="A5" s="8" t="s">
        <v>30</v>
      </c>
      <c r="B5" s="3" t="s">
        <v>12</v>
      </c>
      <c r="C5" s="4">
        <v>626.72</v>
      </c>
      <c r="D5" s="4">
        <v>5774817</v>
      </c>
      <c r="E5" s="4">
        <f t="shared" si="0"/>
        <v>3619193310.2400002</v>
      </c>
      <c r="F5" s="130">
        <v>156060000</v>
      </c>
      <c r="G5" s="130">
        <v>145882430</v>
      </c>
      <c r="H5" s="130">
        <f>(E5+E6)/F5</f>
        <v>10884.702353162631</v>
      </c>
      <c r="I5" s="131">
        <f>($E5+$E6)/G5</f>
        <v>11644.07975130768</v>
      </c>
    </row>
    <row r="6" spans="1:11" x14ac:dyDescent="0.35">
      <c r="A6" s="8"/>
      <c r="B6" s="3" t="s">
        <v>19</v>
      </c>
      <c r="C6" s="4">
        <v>271547.44</v>
      </c>
      <c r="D6" s="4">
        <v>6242178</v>
      </c>
      <c r="E6" s="4">
        <f t="shared" si="0"/>
        <v>1695047455924.3201</v>
      </c>
      <c r="F6" s="130"/>
      <c r="G6" s="130"/>
      <c r="H6" s="130"/>
      <c r="I6" s="131"/>
    </row>
    <row r="7" spans="1:11" x14ac:dyDescent="0.35">
      <c r="A7" s="11" t="s">
        <v>31</v>
      </c>
      <c r="B7" s="13"/>
      <c r="C7" s="58">
        <f>SUM(C3:C6)</f>
        <v>272174.15999999997</v>
      </c>
      <c r="D7" s="13"/>
      <c r="E7" s="58">
        <f>SUM(E3:E6)</f>
        <v>1698666649234.5601</v>
      </c>
      <c r="F7" s="58">
        <f>SUM(F3:F6)</f>
        <v>156060000</v>
      </c>
      <c r="G7" s="58">
        <f>SUM(G3:G6)</f>
        <v>145882430</v>
      </c>
      <c r="H7" s="58">
        <f>$E7/F7</f>
        <v>10884.702353162631</v>
      </c>
      <c r="I7" s="59">
        <f>$E7/G7</f>
        <v>11644.07975130768</v>
      </c>
      <c r="K7" s="1" t="s">
        <v>32</v>
      </c>
    </row>
    <row r="9" spans="1:11" x14ac:dyDescent="0.35">
      <c r="A9" s="120" t="s">
        <v>23</v>
      </c>
      <c r="B9" s="121"/>
      <c r="C9" s="121"/>
      <c r="D9" s="121"/>
      <c r="E9" s="121"/>
      <c r="F9" s="121"/>
      <c r="G9" s="121"/>
      <c r="H9" s="121"/>
      <c r="I9" s="122"/>
    </row>
    <row r="10" spans="1:11" x14ac:dyDescent="0.35">
      <c r="A10" s="8" t="s">
        <v>2</v>
      </c>
      <c r="B10" s="2" t="s">
        <v>3</v>
      </c>
      <c r="C10" s="2" t="s">
        <v>4</v>
      </c>
      <c r="D10" s="2" t="s">
        <v>5</v>
      </c>
      <c r="E10" s="6" t="s">
        <v>6</v>
      </c>
      <c r="F10" s="2" t="s">
        <v>7</v>
      </c>
      <c r="G10" s="2" t="s">
        <v>8</v>
      </c>
      <c r="H10" s="2" t="s">
        <v>9</v>
      </c>
      <c r="I10" s="9" t="s">
        <v>10</v>
      </c>
    </row>
    <row r="11" spans="1:11" x14ac:dyDescent="0.35">
      <c r="A11" s="8" t="s">
        <v>29</v>
      </c>
      <c r="B11" s="3" t="s">
        <v>12</v>
      </c>
      <c r="C11" s="5">
        <v>0</v>
      </c>
      <c r="D11" s="5">
        <v>0</v>
      </c>
      <c r="E11" s="5">
        <f>C11*D11</f>
        <v>0</v>
      </c>
      <c r="F11" s="132">
        <v>0</v>
      </c>
      <c r="G11" s="132">
        <v>0</v>
      </c>
      <c r="H11" s="132">
        <f>IF(F11,($E11+$E12)/F11,0)</f>
        <v>0</v>
      </c>
      <c r="I11" s="133">
        <f>IF(G11,($E11+$E12)/G11,0)</f>
        <v>0</v>
      </c>
    </row>
    <row r="12" spans="1:11" x14ac:dyDescent="0.35">
      <c r="A12" s="8"/>
      <c r="B12" s="3" t="s">
        <v>19</v>
      </c>
      <c r="C12" s="5">
        <v>0</v>
      </c>
      <c r="D12" s="5">
        <v>0</v>
      </c>
      <c r="E12" s="5">
        <f t="shared" ref="E12:E14" si="1">C12*D12</f>
        <v>0</v>
      </c>
      <c r="F12" s="132"/>
      <c r="G12" s="132"/>
      <c r="H12" s="132"/>
      <c r="I12" s="133"/>
    </row>
    <row r="13" spans="1:11" x14ac:dyDescent="0.35">
      <c r="A13" s="8" t="s">
        <v>30</v>
      </c>
      <c r="B13" s="3" t="s">
        <v>12</v>
      </c>
      <c r="C13" s="4">
        <v>166.81</v>
      </c>
      <c r="D13" s="4">
        <v>5779664</v>
      </c>
      <c r="E13" s="4">
        <f t="shared" si="1"/>
        <v>964105751.84000003</v>
      </c>
      <c r="F13" s="130">
        <v>163525000</v>
      </c>
      <c r="G13" s="130">
        <v>152897530</v>
      </c>
      <c r="H13" s="130">
        <f>(E13+E14)/F13</f>
        <v>10687.4043820551</v>
      </c>
      <c r="I13" s="131">
        <f>($E13+$E14)/G13</f>
        <v>11430.255293042081</v>
      </c>
    </row>
    <row r="14" spans="1:11" x14ac:dyDescent="0.35">
      <c r="A14" s="8"/>
      <c r="B14" s="3" t="s">
        <v>19</v>
      </c>
      <c r="C14" s="4">
        <v>279961.08</v>
      </c>
      <c r="D14" s="4">
        <v>6239059</v>
      </c>
      <c r="E14" s="4">
        <f t="shared" si="1"/>
        <v>1746693695823.7202</v>
      </c>
      <c r="F14" s="130"/>
      <c r="G14" s="130"/>
      <c r="H14" s="130"/>
      <c r="I14" s="131"/>
    </row>
    <row r="15" spans="1:11" x14ac:dyDescent="0.35">
      <c r="A15" s="11" t="s">
        <v>31</v>
      </c>
      <c r="B15" s="13"/>
      <c r="C15" s="58">
        <f>SUM(C11:C14)</f>
        <v>280127.89</v>
      </c>
      <c r="D15" s="13"/>
      <c r="E15" s="58">
        <f>SUM(E11:E14)</f>
        <v>1747657801575.5603</v>
      </c>
      <c r="F15" s="58">
        <f>SUM(F11:F14)</f>
        <v>163525000</v>
      </c>
      <c r="G15" s="58">
        <f>SUM(G11:G14)</f>
        <v>152897530</v>
      </c>
      <c r="H15" s="58">
        <f>$E15/F15</f>
        <v>10687.4043820551</v>
      </c>
      <c r="I15" s="59">
        <f>$E15/G15</f>
        <v>11430.255293042081</v>
      </c>
      <c r="K15" s="1" t="s">
        <v>32</v>
      </c>
    </row>
    <row r="17" spans="1:9" x14ac:dyDescent="0.35">
      <c r="A17" s="120" t="s">
        <v>24</v>
      </c>
      <c r="B17" s="121"/>
      <c r="C17" s="121"/>
      <c r="D17" s="121"/>
      <c r="E17" s="121"/>
      <c r="F17" s="121"/>
      <c r="G17" s="121"/>
      <c r="H17" s="121"/>
      <c r="I17" s="122"/>
    </row>
    <row r="18" spans="1:9" x14ac:dyDescent="0.35">
      <c r="A18" s="8" t="s">
        <v>2</v>
      </c>
      <c r="B18" s="2" t="s">
        <v>3</v>
      </c>
      <c r="C18" s="2" t="s">
        <v>4</v>
      </c>
      <c r="D18" s="2" t="s">
        <v>5</v>
      </c>
      <c r="E18" s="6" t="s">
        <v>6</v>
      </c>
      <c r="F18" s="2" t="s">
        <v>7</v>
      </c>
      <c r="G18" s="2" t="s">
        <v>8</v>
      </c>
      <c r="H18" s="2" t="s">
        <v>9</v>
      </c>
      <c r="I18" s="9" t="s">
        <v>10</v>
      </c>
    </row>
    <row r="19" spans="1:9" x14ac:dyDescent="0.35">
      <c r="A19" s="8" t="s">
        <v>29</v>
      </c>
      <c r="B19" s="3" t="s">
        <v>12</v>
      </c>
      <c r="C19" s="5">
        <v>0</v>
      </c>
      <c r="D19" s="5">
        <v>0</v>
      </c>
      <c r="E19" s="5">
        <f>C19*D19</f>
        <v>0</v>
      </c>
      <c r="F19" s="132">
        <v>0</v>
      </c>
      <c r="G19" s="132">
        <v>0</v>
      </c>
      <c r="H19" s="132">
        <f>IF(F19,($E19+$E20)/F19,0)</f>
        <v>0</v>
      </c>
      <c r="I19" s="133">
        <f>IF(G19,($E19+$E20)/G19,0)</f>
        <v>0</v>
      </c>
    </row>
    <row r="20" spans="1:9" x14ac:dyDescent="0.35">
      <c r="A20" s="8"/>
      <c r="B20" s="3" t="s">
        <v>19</v>
      </c>
      <c r="C20" s="5">
        <v>0</v>
      </c>
      <c r="D20" s="5">
        <v>0</v>
      </c>
      <c r="E20" s="5">
        <f t="shared" ref="E20:E22" si="2">C20*D20</f>
        <v>0</v>
      </c>
      <c r="F20" s="132"/>
      <c r="G20" s="132"/>
      <c r="H20" s="132"/>
      <c r="I20" s="133"/>
    </row>
    <row r="21" spans="1:9" x14ac:dyDescent="0.35">
      <c r="A21" s="8" t="s">
        <v>30</v>
      </c>
      <c r="B21" s="3" t="s">
        <v>12</v>
      </c>
      <c r="C21" s="4">
        <v>771.14</v>
      </c>
      <c r="D21" s="4">
        <v>5779925</v>
      </c>
      <c r="E21" s="4">
        <f t="shared" si="2"/>
        <v>4457131364.5</v>
      </c>
      <c r="F21" s="130">
        <v>98055000</v>
      </c>
      <c r="G21" s="130">
        <v>91079130</v>
      </c>
      <c r="H21" s="130">
        <f>(E21+E22)/F21</f>
        <v>11079.121892343379</v>
      </c>
      <c r="I21" s="131">
        <f>($E21+$E22)/G21</f>
        <v>11927.686366280946</v>
      </c>
    </row>
    <row r="22" spans="1:9" x14ac:dyDescent="0.35">
      <c r="A22" s="8"/>
      <c r="B22" s="3" t="s">
        <v>19</v>
      </c>
      <c r="C22" s="4">
        <v>173368.59</v>
      </c>
      <c r="D22" s="4">
        <v>6240497</v>
      </c>
      <c r="E22" s="4">
        <f t="shared" si="2"/>
        <v>1081906165789.23</v>
      </c>
      <c r="F22" s="130"/>
      <c r="G22" s="130"/>
      <c r="H22" s="130"/>
      <c r="I22" s="131"/>
    </row>
    <row r="23" spans="1:9" x14ac:dyDescent="0.35">
      <c r="A23" s="11" t="s">
        <v>31</v>
      </c>
      <c r="B23" s="13"/>
      <c r="C23" s="58">
        <f>SUM(C19:C22)</f>
        <v>174139.73</v>
      </c>
      <c r="D23" s="13"/>
      <c r="E23" s="58">
        <f>SUM(E19:E22)</f>
        <v>1086363297153.73</v>
      </c>
      <c r="F23" s="58">
        <f>SUM(F19:F22)</f>
        <v>98055000</v>
      </c>
      <c r="G23" s="58">
        <f>SUM(G19:G22)</f>
        <v>91079130</v>
      </c>
      <c r="H23" s="58">
        <f>$E23/F23</f>
        <v>11079.121892343379</v>
      </c>
      <c r="I23" s="59">
        <f>$E23/G23</f>
        <v>11927.686366280946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topLeftCell="A9" workbookViewId="0">
      <selection activeCell="D26" sqref="D26"/>
    </sheetView>
  </sheetViews>
  <sheetFormatPr defaultColWidth="9.1796875" defaultRowHeight="14.5" x14ac:dyDescent="0.35"/>
  <cols>
    <col min="1" max="1" width="22.179687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35">
      <c r="A2" s="8" t="s">
        <v>2</v>
      </c>
      <c r="B2" s="2" t="s">
        <v>3</v>
      </c>
      <c r="C2" s="2" t="s">
        <v>4</v>
      </c>
      <c r="D2" s="2" t="s">
        <v>5</v>
      </c>
      <c r="E2" s="6" t="s">
        <v>6</v>
      </c>
      <c r="F2" s="2" t="s">
        <v>7</v>
      </c>
      <c r="G2" s="2" t="s">
        <v>8</v>
      </c>
      <c r="H2" s="2" t="s">
        <v>9</v>
      </c>
      <c r="I2" s="9" t="s">
        <v>10</v>
      </c>
    </row>
    <row r="3" spans="1:9" x14ac:dyDescent="0.35">
      <c r="A3" s="8" t="s">
        <v>33</v>
      </c>
      <c r="B3" s="3" t="s">
        <v>13</v>
      </c>
      <c r="C3" s="4">
        <v>312969.01428571431</v>
      </c>
      <c r="D3" s="4">
        <v>6266614.7400443247</v>
      </c>
      <c r="E3" s="4">
        <f>C3*D3</f>
        <v>1961256238100</v>
      </c>
      <c r="F3" s="130">
        <v>218790000</v>
      </c>
      <c r="G3" s="130">
        <v>205907000</v>
      </c>
      <c r="H3" s="130">
        <f>IF(F3,($E3+$E4)/F3,0)</f>
        <v>10897.002839956163</v>
      </c>
      <c r="I3" s="131">
        <f>IF(G3,($E3+$E4)/G3,0)</f>
        <v>11578.796502081079</v>
      </c>
    </row>
    <row r="4" spans="1:9" x14ac:dyDescent="0.35">
      <c r="A4" s="8"/>
      <c r="B4" s="3" t="s">
        <v>19</v>
      </c>
      <c r="C4" s="4">
        <v>67733.36</v>
      </c>
      <c r="D4" s="4">
        <v>6243585.3360000001</v>
      </c>
      <c r="E4" s="4">
        <f t="shared" ref="E4:E6" si="0">C4*D4</f>
        <v>422899013254.00897</v>
      </c>
      <c r="F4" s="130"/>
      <c r="G4" s="130"/>
      <c r="H4" s="130"/>
      <c r="I4" s="131"/>
    </row>
    <row r="5" spans="1:9" x14ac:dyDescent="0.35">
      <c r="A5" s="8" t="s">
        <v>34</v>
      </c>
      <c r="B5" s="3" t="s">
        <v>13</v>
      </c>
      <c r="C5" s="4">
        <v>178699.8746031746</v>
      </c>
      <c r="D5" s="4">
        <v>6266614.7745584706</v>
      </c>
      <c r="E5" s="4">
        <f t="shared" si="0"/>
        <v>1119843274400</v>
      </c>
      <c r="F5" s="130">
        <v>194590000</v>
      </c>
      <c r="G5" s="130">
        <v>181735000</v>
      </c>
      <c r="H5" s="130">
        <f>IF(F5,($E5+$E6)/F5,0)</f>
        <v>10643.054742823599</v>
      </c>
      <c r="I5" s="131">
        <f>IF(G5,($E5+$E6)/G5,0)</f>
        <v>11395.88974279057</v>
      </c>
    </row>
    <row r="6" spans="1:9" x14ac:dyDescent="0.35">
      <c r="A6" s="8"/>
      <c r="B6" s="3" t="s">
        <v>19</v>
      </c>
      <c r="C6" s="4">
        <v>152346.56</v>
      </c>
      <c r="D6" s="4">
        <v>6243585.3360000001</v>
      </c>
      <c r="E6" s="4">
        <f t="shared" si="0"/>
        <v>951188748006.04419</v>
      </c>
      <c r="F6" s="130"/>
      <c r="G6" s="130"/>
      <c r="H6" s="130"/>
      <c r="I6" s="131"/>
    </row>
    <row r="7" spans="1:9" x14ac:dyDescent="0.35">
      <c r="A7" s="11" t="s">
        <v>35</v>
      </c>
      <c r="B7" s="13"/>
      <c r="C7" s="58">
        <f>SUM(C3:C6)</f>
        <v>711748.80888888892</v>
      </c>
      <c r="D7" s="13"/>
      <c r="E7" s="58">
        <f>SUM(E3:E6)</f>
        <v>4455187273760.0527</v>
      </c>
      <c r="F7" s="58">
        <f>SUM(F3:F6)</f>
        <v>413380000</v>
      </c>
      <c r="G7" s="58">
        <f>SUM(G3:G6)</f>
        <v>387642000</v>
      </c>
      <c r="H7" s="58">
        <f>$E7/F7</f>
        <v>10777.462077894559</v>
      </c>
      <c r="I7" s="59">
        <f>$E7/G7</f>
        <v>11493.045835487519</v>
      </c>
    </row>
    <row r="9" spans="1:9" x14ac:dyDescent="0.35">
      <c r="A9" s="120" t="s">
        <v>23</v>
      </c>
      <c r="B9" s="121"/>
      <c r="C9" s="121"/>
      <c r="D9" s="121"/>
      <c r="E9" s="121"/>
      <c r="F9" s="121"/>
      <c r="G9" s="121"/>
      <c r="H9" s="121"/>
      <c r="I9" s="122"/>
    </row>
    <row r="10" spans="1:9" x14ac:dyDescent="0.35">
      <c r="A10" s="8" t="s">
        <v>2</v>
      </c>
      <c r="B10" s="2" t="s">
        <v>3</v>
      </c>
      <c r="C10" s="2" t="s">
        <v>4</v>
      </c>
      <c r="D10" s="2" t="s">
        <v>5</v>
      </c>
      <c r="E10" s="6" t="s">
        <v>6</v>
      </c>
      <c r="F10" s="2" t="s">
        <v>7</v>
      </c>
      <c r="G10" s="2" t="s">
        <v>8</v>
      </c>
      <c r="H10" s="2" t="s">
        <v>9</v>
      </c>
      <c r="I10" s="9" t="s">
        <v>10</v>
      </c>
    </row>
    <row r="11" spans="1:9" x14ac:dyDescent="0.35">
      <c r="A11" s="8" t="s">
        <v>33</v>
      </c>
      <c r="B11" s="3" t="s">
        <v>13</v>
      </c>
      <c r="C11" s="4">
        <v>293631.69438078074</v>
      </c>
      <c r="D11" s="4">
        <v>6442014.7704729885</v>
      </c>
      <c r="E11" s="4">
        <f>C11*D11</f>
        <v>1891579712280</v>
      </c>
      <c r="F11" s="130">
        <v>200400000</v>
      </c>
      <c r="G11" s="130">
        <v>187356000</v>
      </c>
      <c r="H11" s="130">
        <f>IF(F11,($E11+$E12)/F11,0)</f>
        <v>10960.321021301843</v>
      </c>
      <c r="I11" s="131">
        <f>IF(G11,($E11+$E12)/G11,0)</f>
        <v>11723.394674677562</v>
      </c>
    </row>
    <row r="12" spans="1:9" x14ac:dyDescent="0.35">
      <c r="A12" s="8"/>
      <c r="B12" s="3" t="s">
        <v>19</v>
      </c>
      <c r="C12" s="4">
        <v>48616.15</v>
      </c>
      <c r="D12" s="4">
        <v>6270933.0209999997</v>
      </c>
      <c r="E12" s="4">
        <f t="shared" ref="E12:E14" si="1">C12*D12</f>
        <v>304868620388.88916</v>
      </c>
      <c r="F12" s="130"/>
      <c r="G12" s="130"/>
      <c r="H12" s="130"/>
      <c r="I12" s="131"/>
    </row>
    <row r="13" spans="1:9" x14ac:dyDescent="0.35">
      <c r="A13" s="8" t="s">
        <v>34</v>
      </c>
      <c r="B13" s="3" t="s">
        <v>13</v>
      </c>
      <c r="C13" s="4">
        <v>201660.84530175899</v>
      </c>
      <c r="D13" s="4">
        <v>6442014.7704729885</v>
      </c>
      <c r="E13" s="4">
        <f t="shared" si="1"/>
        <v>1299102144059.9998</v>
      </c>
      <c r="F13" s="130">
        <v>168430000</v>
      </c>
      <c r="G13" s="130">
        <v>157402000</v>
      </c>
      <c r="H13" s="130">
        <f>IF(F13,($E13+$E14)/F13,0)</f>
        <v>11176.253828283639</v>
      </c>
      <c r="I13" s="131">
        <f>IF(G13,($E13+$E14)/G13,0)</f>
        <v>11959.29170085395</v>
      </c>
    </row>
    <row r="14" spans="1:9" x14ac:dyDescent="0.35">
      <c r="A14" s="8"/>
      <c r="B14" s="3" t="s">
        <v>19</v>
      </c>
      <c r="C14" s="4">
        <v>93018.74</v>
      </c>
      <c r="D14" s="4">
        <v>6270933.0209999997</v>
      </c>
      <c r="E14" s="4">
        <f t="shared" si="1"/>
        <v>583314288237.8136</v>
      </c>
      <c r="F14" s="130"/>
      <c r="G14" s="130"/>
      <c r="H14" s="130"/>
      <c r="I14" s="131"/>
    </row>
    <row r="15" spans="1:9" x14ac:dyDescent="0.35">
      <c r="A15" s="11" t="s">
        <v>35</v>
      </c>
      <c r="B15" s="13"/>
      <c r="C15" s="58">
        <f>SUM(C11:C14)</f>
        <v>636927.42968253978</v>
      </c>
      <c r="D15" s="13"/>
      <c r="E15" s="58">
        <f>SUM(E11:E14)</f>
        <v>4078864764966.7021</v>
      </c>
      <c r="F15" s="58">
        <f>SUM(F11:F14)</f>
        <v>368830000</v>
      </c>
      <c r="G15" s="58">
        <f>SUM(G11:G14)</f>
        <v>344758000</v>
      </c>
      <c r="H15" s="58">
        <f>$E15/F15</f>
        <v>11058.928950916959</v>
      </c>
      <c r="I15" s="59">
        <f>$E15/G15</f>
        <v>11831.095333441725</v>
      </c>
    </row>
    <row r="17" spans="1:9" x14ac:dyDescent="0.35">
      <c r="A17" s="120" t="s">
        <v>24</v>
      </c>
      <c r="B17" s="121"/>
      <c r="C17" s="121"/>
      <c r="D17" s="121"/>
      <c r="E17" s="121"/>
      <c r="F17" s="121"/>
      <c r="G17" s="121"/>
      <c r="H17" s="121"/>
      <c r="I17" s="122"/>
    </row>
    <row r="18" spans="1:9" x14ac:dyDescent="0.35">
      <c r="A18" s="8" t="s">
        <v>2</v>
      </c>
      <c r="B18" s="2" t="s">
        <v>3</v>
      </c>
      <c r="C18" s="2" t="s">
        <v>4</v>
      </c>
      <c r="D18" s="2" t="s">
        <v>5</v>
      </c>
      <c r="E18" s="6" t="s">
        <v>6</v>
      </c>
      <c r="F18" s="2" t="s">
        <v>7</v>
      </c>
      <c r="G18" s="2" t="s">
        <v>8</v>
      </c>
      <c r="H18" s="2" t="s">
        <v>9</v>
      </c>
      <c r="I18" s="9" t="s">
        <v>10</v>
      </c>
    </row>
    <row r="19" spans="1:9" x14ac:dyDescent="0.35">
      <c r="A19" s="8" t="s">
        <v>33</v>
      </c>
      <c r="B19" s="3" t="s">
        <v>13</v>
      </c>
      <c r="C19" s="4">
        <v>189320.17358334211</v>
      </c>
      <c r="D19" s="4">
        <v>6303340.5833777469</v>
      </c>
      <c r="E19" s="4">
        <f>C19*D19</f>
        <v>1193349533400</v>
      </c>
      <c r="F19" s="130">
        <v>172070000</v>
      </c>
      <c r="G19" s="130">
        <v>161074000</v>
      </c>
      <c r="H19" s="130">
        <f>IF(F19,($E19+$E20)/F19,0)</f>
        <v>10775.590577629686</v>
      </c>
      <c r="I19" s="131">
        <f>IF(G19,($E19+$E20)/G19,0)</f>
        <v>11511.205226745098</v>
      </c>
    </row>
    <row r="20" spans="1:9" x14ac:dyDescent="0.35">
      <c r="A20" s="8"/>
      <c r="B20" s="3" t="s">
        <v>19</v>
      </c>
      <c r="C20" s="4">
        <v>105725.58</v>
      </c>
      <c r="D20" s="4">
        <v>6250203</v>
      </c>
      <c r="E20" s="4">
        <f t="shared" ref="E20:E22" si="2">C20*D20</f>
        <v>660806337292.73999</v>
      </c>
      <c r="F20" s="130"/>
      <c r="G20" s="130"/>
      <c r="H20" s="130"/>
      <c r="I20" s="131"/>
    </row>
    <row r="21" spans="1:9" x14ac:dyDescent="0.35">
      <c r="A21" s="8" t="s">
        <v>34</v>
      </c>
      <c r="B21" s="3" t="s">
        <v>13</v>
      </c>
      <c r="C21" s="4">
        <v>51317.286734118235</v>
      </c>
      <c r="D21" s="4">
        <v>6303340.5833777469</v>
      </c>
      <c r="E21" s="4">
        <f t="shared" si="2"/>
        <v>323470336099.99994</v>
      </c>
      <c r="F21" s="130">
        <v>172700000</v>
      </c>
      <c r="G21" s="130">
        <v>161605000</v>
      </c>
      <c r="H21" s="130">
        <f>IF(F21,($E21+$E22)/F21,0)</f>
        <v>10446.412059866416</v>
      </c>
      <c r="I21" s="131">
        <f>IF(G21,($E21+$E22)/G21,0)</f>
        <v>11163.611043834844</v>
      </c>
    </row>
    <row r="22" spans="1:9" x14ac:dyDescent="0.35">
      <c r="A22" s="8"/>
      <c r="B22" s="3" t="s">
        <v>19</v>
      </c>
      <c r="C22" s="4">
        <v>236892.31</v>
      </c>
      <c r="D22" s="4">
        <v>6250203</v>
      </c>
      <c r="E22" s="4">
        <f t="shared" si="2"/>
        <v>1480625026638.9299</v>
      </c>
      <c r="F22" s="130"/>
      <c r="G22" s="130"/>
      <c r="H22" s="130"/>
      <c r="I22" s="131"/>
    </row>
    <row r="23" spans="1:9" x14ac:dyDescent="0.35">
      <c r="A23" s="11" t="s">
        <v>35</v>
      </c>
      <c r="B23" s="13"/>
      <c r="C23" s="58">
        <f>SUM(C19:C22)</f>
        <v>583255.35031746037</v>
      </c>
      <c r="D23" s="13"/>
      <c r="E23" s="58">
        <f>SUM(E19:E22)</f>
        <v>3658251233431.6699</v>
      </c>
      <c r="F23" s="58">
        <f>SUM(F19:F22)</f>
        <v>344770000</v>
      </c>
      <c r="G23" s="58">
        <f>SUM(G19:G22)</f>
        <v>322679000</v>
      </c>
      <c r="H23" s="58">
        <f>$E23/F23</f>
        <v>10610.700563946022</v>
      </c>
      <c r="I23" s="59">
        <f>$E23/G23</f>
        <v>11337.122135099185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topLeftCell="A19" workbookViewId="0">
      <selection activeCell="E45" sqref="E45"/>
    </sheetView>
  </sheetViews>
  <sheetFormatPr defaultColWidth="9.1796875" defaultRowHeight="14.5" x14ac:dyDescent="0.35"/>
  <cols>
    <col min="1" max="1" width="15.72656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35">
      <c r="A2" s="8" t="s">
        <v>2</v>
      </c>
      <c r="B2" s="2" t="s">
        <v>3</v>
      </c>
      <c r="C2" s="2" t="s">
        <v>4</v>
      </c>
      <c r="D2" s="2" t="s">
        <v>5</v>
      </c>
      <c r="E2" s="6" t="s">
        <v>6</v>
      </c>
      <c r="F2" s="2" t="s">
        <v>7</v>
      </c>
      <c r="G2" s="2" t="s">
        <v>8</v>
      </c>
      <c r="H2" s="2" t="s">
        <v>9</v>
      </c>
      <c r="I2" s="9" t="s">
        <v>10</v>
      </c>
    </row>
    <row r="3" spans="1:9" x14ac:dyDescent="0.35">
      <c r="A3" s="8" t="s">
        <v>36</v>
      </c>
      <c r="B3" s="3" t="s">
        <v>12</v>
      </c>
      <c r="C3" s="5">
        <v>0</v>
      </c>
      <c r="D3" s="5">
        <v>0</v>
      </c>
      <c r="E3" s="5">
        <f t="shared" ref="E3" si="0">C3*D3</f>
        <v>0</v>
      </c>
      <c r="F3" s="5">
        <v>0</v>
      </c>
      <c r="G3" s="5">
        <v>0</v>
      </c>
      <c r="H3" s="5">
        <f t="shared" ref="H3" si="1">IF(F3,($E3)/F3,0)</f>
        <v>0</v>
      </c>
      <c r="I3" s="14">
        <f t="shared" ref="I3" si="2">IF(G3,($E3)/G3,0)</f>
        <v>0</v>
      </c>
    </row>
    <row r="4" spans="1:9" x14ac:dyDescent="0.35">
      <c r="A4" s="8" t="s">
        <v>37</v>
      </c>
      <c r="B4" s="3" t="s">
        <v>12</v>
      </c>
      <c r="C4" s="4">
        <v>44792.01</v>
      </c>
      <c r="D4" s="4">
        <v>5774817</v>
      </c>
      <c r="E4" s="4">
        <f>C4*D4</f>
        <v>258665660812.17001</v>
      </c>
      <c r="F4" s="4">
        <v>16722000</v>
      </c>
      <c r="G4" s="4">
        <v>16655112</v>
      </c>
      <c r="H4" s="4">
        <f t="shared" ref="H4:H10" si="3">IF(F4,($E4)/F4,0)</f>
        <v>15468.583950016147</v>
      </c>
      <c r="I4" s="10">
        <f t="shared" ref="I4:I10" si="4">IF(G4,($E4)/G4,0)</f>
        <v>15530.706777124646</v>
      </c>
    </row>
    <row r="5" spans="1:9" x14ac:dyDescent="0.35">
      <c r="A5" s="8" t="s">
        <v>38</v>
      </c>
      <c r="B5" s="3" t="s">
        <v>12</v>
      </c>
      <c r="C5" s="4">
        <v>36369.9</v>
      </c>
      <c r="D5" s="4">
        <v>5774817</v>
      </c>
      <c r="E5" s="4">
        <f t="shared" ref="E5:E12" si="5">C5*D5</f>
        <v>210029516808.30002</v>
      </c>
      <c r="F5" s="4">
        <v>13713000</v>
      </c>
      <c r="G5" s="4">
        <v>13658148</v>
      </c>
      <c r="H5" s="4">
        <f t="shared" si="3"/>
        <v>15316.088150535988</v>
      </c>
      <c r="I5" s="10">
        <f t="shared" si="4"/>
        <v>15377.598544714849</v>
      </c>
    </row>
    <row r="6" spans="1:9" x14ac:dyDescent="0.35">
      <c r="A6" s="8" t="s">
        <v>39</v>
      </c>
      <c r="B6" s="3" t="s">
        <v>12</v>
      </c>
      <c r="C6" s="5">
        <v>0</v>
      </c>
      <c r="D6" s="5">
        <v>0</v>
      </c>
      <c r="E6" s="5">
        <f t="shared" si="5"/>
        <v>0</v>
      </c>
      <c r="F6" s="5">
        <v>0</v>
      </c>
      <c r="G6" s="5">
        <v>0</v>
      </c>
      <c r="H6" s="5">
        <f t="shared" si="3"/>
        <v>0</v>
      </c>
      <c r="I6" s="14">
        <f t="shared" si="4"/>
        <v>0</v>
      </c>
    </row>
    <row r="7" spans="1:9" x14ac:dyDescent="0.35">
      <c r="A7" s="8" t="s">
        <v>40</v>
      </c>
      <c r="B7" s="3" t="s">
        <v>12</v>
      </c>
      <c r="C7" s="5">
        <v>0</v>
      </c>
      <c r="D7" s="5">
        <v>0</v>
      </c>
      <c r="E7" s="5">
        <f t="shared" si="5"/>
        <v>0</v>
      </c>
      <c r="F7" s="5">
        <v>0</v>
      </c>
      <c r="G7" s="5">
        <v>0</v>
      </c>
      <c r="H7" s="5">
        <f t="shared" si="3"/>
        <v>0</v>
      </c>
      <c r="I7" s="14">
        <f t="shared" si="4"/>
        <v>0</v>
      </c>
    </row>
    <row r="8" spans="1:9" x14ac:dyDescent="0.35">
      <c r="A8" s="8" t="s">
        <v>41</v>
      </c>
      <c r="B8" s="3" t="s">
        <v>12</v>
      </c>
      <c r="C8" s="5">
        <v>0</v>
      </c>
      <c r="D8" s="5">
        <v>0</v>
      </c>
      <c r="E8" s="5">
        <f t="shared" ref="E8" si="6">C8*D8</f>
        <v>0</v>
      </c>
      <c r="F8" s="5">
        <v>0</v>
      </c>
      <c r="G8" s="5">
        <v>0</v>
      </c>
      <c r="H8" s="5">
        <f t="shared" ref="H8" si="7">IF(F8,($E8)/F8,0)</f>
        <v>0</v>
      </c>
      <c r="I8" s="14">
        <f t="shared" ref="I8" si="8">IF(G8,($E8)/G8,0)</f>
        <v>0</v>
      </c>
    </row>
    <row r="9" spans="1:9" x14ac:dyDescent="0.35">
      <c r="A9" s="8" t="s">
        <v>42</v>
      </c>
      <c r="B9" s="3" t="s">
        <v>12</v>
      </c>
      <c r="C9" s="4">
        <v>27723.54</v>
      </c>
      <c r="D9" s="4">
        <v>5774817</v>
      </c>
      <c r="E9" s="4">
        <f t="shared" si="5"/>
        <v>160098370092.17999</v>
      </c>
      <c r="F9" s="4">
        <v>10638000</v>
      </c>
      <c r="G9" s="4">
        <v>10595448</v>
      </c>
      <c r="H9" s="4">
        <f t="shared" si="3"/>
        <v>15049.668179373943</v>
      </c>
      <c r="I9" s="10">
        <f t="shared" si="4"/>
        <v>15110.108613829259</v>
      </c>
    </row>
    <row r="10" spans="1:9" x14ac:dyDescent="0.35">
      <c r="A10" s="8" t="s">
        <v>43</v>
      </c>
      <c r="B10" s="3" t="s">
        <v>12</v>
      </c>
      <c r="C10" s="4">
        <v>23986.21</v>
      </c>
      <c r="D10" s="4">
        <v>5774817</v>
      </c>
      <c r="E10" s="4">
        <f t="shared" si="5"/>
        <v>138515973273.57001</v>
      </c>
      <c r="F10" s="4">
        <v>9335000</v>
      </c>
      <c r="G10" s="4">
        <v>9297660</v>
      </c>
      <c r="H10" s="4">
        <f t="shared" si="3"/>
        <v>14838.347431555438</v>
      </c>
      <c r="I10" s="10">
        <f t="shared" si="4"/>
        <v>14897.939188308672</v>
      </c>
    </row>
    <row r="11" spans="1:9" x14ac:dyDescent="0.35">
      <c r="A11" s="8" t="s">
        <v>44</v>
      </c>
      <c r="B11" s="3" t="s">
        <v>12</v>
      </c>
      <c r="C11" s="5">
        <v>0</v>
      </c>
      <c r="D11" s="5">
        <v>0</v>
      </c>
      <c r="E11" s="5">
        <f t="shared" si="5"/>
        <v>0</v>
      </c>
      <c r="F11" s="5">
        <v>0</v>
      </c>
      <c r="G11" s="5">
        <v>0</v>
      </c>
      <c r="H11" s="5">
        <f>IF(F11,($E11)/F11,0)</f>
        <v>0</v>
      </c>
      <c r="I11" s="14">
        <f>IF(G11,($E11)/G11,0)</f>
        <v>0</v>
      </c>
    </row>
    <row r="12" spans="1:9" x14ac:dyDescent="0.35">
      <c r="A12" s="8" t="s">
        <v>45</v>
      </c>
      <c r="B12" s="3" t="s">
        <v>12</v>
      </c>
      <c r="C12" s="4">
        <v>40516.65</v>
      </c>
      <c r="D12" s="4">
        <v>5774817</v>
      </c>
      <c r="E12" s="4">
        <f t="shared" si="5"/>
        <v>233976239203.05002</v>
      </c>
      <c r="F12" s="4">
        <v>15406000</v>
      </c>
      <c r="G12" s="4">
        <v>15344376</v>
      </c>
      <c r="H12" s="4">
        <f>IF(F12,($E12)/F12,0)</f>
        <v>15187.345138455797</v>
      </c>
      <c r="I12" s="10">
        <f>IF(G12,($E12)/G12,0)</f>
        <v>15248.338492425499</v>
      </c>
    </row>
    <row r="13" spans="1:9" x14ac:dyDescent="0.35">
      <c r="A13" s="11" t="s">
        <v>46</v>
      </c>
      <c r="B13" s="13"/>
      <c r="C13" s="58">
        <f>SUM(C3:C12)</f>
        <v>173388.31</v>
      </c>
      <c r="D13" s="13"/>
      <c r="E13" s="58">
        <f>SUM(E3:E12)</f>
        <v>1001285760189.27</v>
      </c>
      <c r="F13" s="58">
        <f t="shared" ref="F13:G13" si="9">SUM(F3:F12)</f>
        <v>65814000</v>
      </c>
      <c r="G13" s="58">
        <f t="shared" si="9"/>
        <v>65550744</v>
      </c>
      <c r="H13" s="58">
        <f>$E13/F13</f>
        <v>15213.871823461119</v>
      </c>
      <c r="I13" s="59">
        <f>$E13/G13</f>
        <v>15274.971710302327</v>
      </c>
    </row>
    <row r="15" spans="1:9" x14ac:dyDescent="0.35">
      <c r="A15" s="120" t="s">
        <v>23</v>
      </c>
      <c r="B15" s="121"/>
      <c r="C15" s="121"/>
      <c r="D15" s="121"/>
      <c r="E15" s="121"/>
      <c r="F15" s="121"/>
      <c r="G15" s="121"/>
      <c r="H15" s="121"/>
      <c r="I15" s="122"/>
    </row>
    <row r="16" spans="1:9" x14ac:dyDescent="0.35">
      <c r="A16" s="8" t="s">
        <v>2</v>
      </c>
      <c r="B16" s="2" t="s">
        <v>3</v>
      </c>
      <c r="C16" s="2" t="s">
        <v>4</v>
      </c>
      <c r="D16" s="2" t="s">
        <v>5</v>
      </c>
      <c r="E16" s="6" t="s">
        <v>6</v>
      </c>
      <c r="F16" s="2" t="s">
        <v>7</v>
      </c>
      <c r="G16" s="2" t="s">
        <v>8</v>
      </c>
      <c r="H16" s="2" t="s">
        <v>9</v>
      </c>
      <c r="I16" s="9" t="s">
        <v>10</v>
      </c>
    </row>
    <row r="17" spans="1:9" x14ac:dyDescent="0.35">
      <c r="A17" s="8" t="s">
        <v>36</v>
      </c>
      <c r="B17" s="3" t="s">
        <v>12</v>
      </c>
      <c r="C17" s="5">
        <v>0</v>
      </c>
      <c r="D17" s="5">
        <v>0</v>
      </c>
      <c r="E17" s="5">
        <f t="shared" ref="E17" si="10">C17*D17</f>
        <v>0</v>
      </c>
      <c r="F17" s="3">
        <v>0</v>
      </c>
      <c r="G17" s="3">
        <v>0</v>
      </c>
      <c r="H17" s="5">
        <f t="shared" ref="H17" si="11">IF(F17,($E17)/F17,0)</f>
        <v>0</v>
      </c>
      <c r="I17" s="14">
        <f t="shared" ref="I17" si="12">IF(G17,($E17)/G17,0)</f>
        <v>0</v>
      </c>
    </row>
    <row r="18" spans="1:9" x14ac:dyDescent="0.35">
      <c r="A18" s="8" t="s">
        <v>37</v>
      </c>
      <c r="B18" s="3" t="s">
        <v>12</v>
      </c>
      <c r="C18" s="4">
        <v>37268.480000000003</v>
      </c>
      <c r="D18" s="4">
        <v>5779664</v>
      </c>
      <c r="E18" s="4">
        <f>C18*D18</f>
        <v>215399292190.72003</v>
      </c>
      <c r="F18" s="4">
        <v>14247000</v>
      </c>
      <c r="G18" s="4">
        <v>14190012</v>
      </c>
      <c r="H18" s="4">
        <f t="shared" ref="H18:H26" si="13">IF(F18,($E18)/F18,0)</f>
        <v>15118.922733959433</v>
      </c>
      <c r="I18" s="10">
        <f t="shared" ref="I18:I26" si="14">IF(G18,($E18)/G18,0)</f>
        <v>15179.641299156057</v>
      </c>
    </row>
    <row r="19" spans="1:9" x14ac:dyDescent="0.35">
      <c r="A19" s="8" t="s">
        <v>38</v>
      </c>
      <c r="B19" s="3" t="s">
        <v>12</v>
      </c>
      <c r="C19" s="4">
        <v>31455.4</v>
      </c>
      <c r="D19" s="4">
        <v>5779664</v>
      </c>
      <c r="E19" s="4">
        <f t="shared" ref="E19:E26" si="15">C19*D19</f>
        <v>181801642985.60001</v>
      </c>
      <c r="F19" s="4">
        <v>11774000</v>
      </c>
      <c r="G19" s="4">
        <v>11726904</v>
      </c>
      <c r="H19" s="4">
        <f t="shared" si="13"/>
        <v>15440.94131014099</v>
      </c>
      <c r="I19" s="10">
        <f t="shared" si="14"/>
        <v>15502.953122631516</v>
      </c>
    </row>
    <row r="20" spans="1:9" x14ac:dyDescent="0.35">
      <c r="A20" s="8" t="s">
        <v>39</v>
      </c>
      <c r="B20" s="3" t="s">
        <v>12</v>
      </c>
      <c r="C20" s="5">
        <v>0</v>
      </c>
      <c r="D20" s="5">
        <v>0</v>
      </c>
      <c r="E20" s="5">
        <f t="shared" si="15"/>
        <v>0</v>
      </c>
      <c r="F20" s="5">
        <v>0</v>
      </c>
      <c r="G20" s="5">
        <v>0</v>
      </c>
      <c r="H20" s="5">
        <f t="shared" si="13"/>
        <v>0</v>
      </c>
      <c r="I20" s="14">
        <f t="shared" si="14"/>
        <v>0</v>
      </c>
    </row>
    <row r="21" spans="1:9" x14ac:dyDescent="0.35">
      <c r="A21" s="8" t="s">
        <v>40</v>
      </c>
      <c r="B21" s="3" t="s">
        <v>12</v>
      </c>
      <c r="C21" s="5">
        <v>0</v>
      </c>
      <c r="D21" s="5">
        <v>0</v>
      </c>
      <c r="E21" s="5">
        <f t="shared" si="15"/>
        <v>0</v>
      </c>
      <c r="F21" s="5">
        <v>0</v>
      </c>
      <c r="G21" s="5">
        <v>0</v>
      </c>
      <c r="H21" s="5">
        <f t="shared" si="13"/>
        <v>0</v>
      </c>
      <c r="I21" s="14">
        <f t="shared" si="14"/>
        <v>0</v>
      </c>
    </row>
    <row r="22" spans="1:9" x14ac:dyDescent="0.35">
      <c r="A22" s="8" t="s">
        <v>41</v>
      </c>
      <c r="B22" s="3" t="s">
        <v>12</v>
      </c>
      <c r="C22" s="5">
        <v>0</v>
      </c>
      <c r="D22" s="5">
        <v>0</v>
      </c>
      <c r="E22" s="5">
        <f t="shared" si="15"/>
        <v>0</v>
      </c>
      <c r="F22" s="15">
        <v>0</v>
      </c>
      <c r="G22" s="15">
        <v>0</v>
      </c>
      <c r="H22" s="5">
        <f t="shared" ref="H22" si="16">IF(F22,($E22)/F22,0)</f>
        <v>0</v>
      </c>
      <c r="I22" s="14">
        <f t="shared" ref="I22" si="17">IF(G22,($E22)/G22,0)</f>
        <v>0</v>
      </c>
    </row>
    <row r="23" spans="1:9" x14ac:dyDescent="0.35">
      <c r="A23" s="8" t="s">
        <v>42</v>
      </c>
      <c r="B23" s="3" t="s">
        <v>12</v>
      </c>
      <c r="C23" s="7">
        <v>32861.050000000003</v>
      </c>
      <c r="D23" s="4">
        <v>5779664</v>
      </c>
      <c r="E23" s="4">
        <f t="shared" si="15"/>
        <v>189925827687.20001</v>
      </c>
      <c r="F23" s="31">
        <v>12709000</v>
      </c>
      <c r="G23" s="31">
        <v>12658164</v>
      </c>
      <c r="H23" s="4">
        <f t="shared" si="13"/>
        <v>14944.199204280432</v>
      </c>
      <c r="I23" s="10">
        <f t="shared" si="14"/>
        <v>15004.216068554651</v>
      </c>
    </row>
    <row r="24" spans="1:9" x14ac:dyDescent="0.35">
      <c r="A24" s="8" t="s">
        <v>43</v>
      </c>
      <c r="B24" s="3" t="s">
        <v>12</v>
      </c>
      <c r="C24" s="7">
        <v>25502.03</v>
      </c>
      <c r="D24" s="4">
        <v>5779664</v>
      </c>
      <c r="E24" s="4">
        <f t="shared" si="15"/>
        <v>147393164717.91998</v>
      </c>
      <c r="F24" s="31">
        <v>10152000</v>
      </c>
      <c r="G24" s="31">
        <v>10111392</v>
      </c>
      <c r="H24" s="4">
        <f t="shared" si="13"/>
        <v>14518.633246446019</v>
      </c>
      <c r="I24" s="10">
        <f t="shared" si="14"/>
        <v>14576.94101048797</v>
      </c>
    </row>
    <row r="25" spans="1:9" x14ac:dyDescent="0.35">
      <c r="A25" s="8" t="s">
        <v>44</v>
      </c>
      <c r="B25" s="3" t="s">
        <v>12</v>
      </c>
      <c r="C25" s="15">
        <v>0</v>
      </c>
      <c r="D25" s="15">
        <v>0</v>
      </c>
      <c r="E25" s="5">
        <f t="shared" si="15"/>
        <v>0</v>
      </c>
      <c r="F25" s="16">
        <v>0</v>
      </c>
      <c r="G25" s="16">
        <v>0</v>
      </c>
      <c r="H25" s="5">
        <f t="shared" si="13"/>
        <v>0</v>
      </c>
      <c r="I25" s="14">
        <f t="shared" si="14"/>
        <v>0</v>
      </c>
    </row>
    <row r="26" spans="1:9" x14ac:dyDescent="0.35">
      <c r="A26" s="8" t="s">
        <v>45</v>
      </c>
      <c r="B26" s="3" t="s">
        <v>12</v>
      </c>
      <c r="C26" s="7">
        <v>28589.32</v>
      </c>
      <c r="D26" s="4">
        <v>5779664</v>
      </c>
      <c r="E26" s="4">
        <f t="shared" si="15"/>
        <v>165236663588.48001</v>
      </c>
      <c r="F26" s="31">
        <v>11057000</v>
      </c>
      <c r="G26" s="31">
        <v>11012772</v>
      </c>
      <c r="H26" s="4">
        <f t="shared" si="13"/>
        <v>14944.07737980284</v>
      </c>
      <c r="I26" s="10">
        <f t="shared" si="14"/>
        <v>15004.09375482213</v>
      </c>
    </row>
    <row r="27" spans="1:9" x14ac:dyDescent="0.35">
      <c r="A27" s="11" t="s">
        <v>46</v>
      </c>
      <c r="B27" s="13"/>
      <c r="C27" s="58">
        <f>SUM(C17:C26)</f>
        <v>155676.28</v>
      </c>
      <c r="D27" s="13"/>
      <c r="E27" s="58">
        <f>SUM(E17:E26)</f>
        <v>899756591169.91992</v>
      </c>
      <c r="F27" s="58">
        <f t="shared" ref="F27:G27" si="18">SUM(F17:F26)</f>
        <v>59939000</v>
      </c>
      <c r="G27" s="58">
        <f t="shared" si="18"/>
        <v>59699244</v>
      </c>
      <c r="H27" s="58">
        <f>$E27/F27</f>
        <v>15011.204577485776</v>
      </c>
      <c r="I27" s="59">
        <f>$E27/G27</f>
        <v>15071.490539644354</v>
      </c>
    </row>
    <row r="29" spans="1:9" x14ac:dyDescent="0.35">
      <c r="A29" s="120" t="s">
        <v>24</v>
      </c>
      <c r="B29" s="121"/>
      <c r="C29" s="121"/>
      <c r="D29" s="121"/>
      <c r="E29" s="121"/>
      <c r="F29" s="121"/>
      <c r="G29" s="121"/>
      <c r="H29" s="121"/>
      <c r="I29" s="122"/>
    </row>
    <row r="30" spans="1:9" x14ac:dyDescent="0.35">
      <c r="A30" s="8" t="s">
        <v>2</v>
      </c>
      <c r="B30" s="2" t="s">
        <v>3</v>
      </c>
      <c r="C30" s="2" t="s">
        <v>4</v>
      </c>
      <c r="D30" s="2" t="s">
        <v>5</v>
      </c>
      <c r="E30" s="6" t="s">
        <v>6</v>
      </c>
      <c r="F30" s="2" t="s">
        <v>7</v>
      </c>
      <c r="G30" s="2" t="s">
        <v>8</v>
      </c>
      <c r="H30" s="2" t="s">
        <v>9</v>
      </c>
      <c r="I30" s="9" t="s">
        <v>10</v>
      </c>
    </row>
    <row r="31" spans="1:9" x14ac:dyDescent="0.35">
      <c r="A31" s="8" t="s">
        <v>36</v>
      </c>
      <c r="B31" s="3" t="s">
        <v>12</v>
      </c>
      <c r="C31" s="15">
        <v>0</v>
      </c>
      <c r="D31" s="5">
        <v>0</v>
      </c>
      <c r="E31" s="5">
        <f t="shared" ref="E31:E39" si="19">C31*D31</f>
        <v>0</v>
      </c>
      <c r="F31" s="3">
        <v>0</v>
      </c>
      <c r="G31" s="3">
        <v>0</v>
      </c>
      <c r="H31" s="5">
        <f t="shared" ref="H31" si="20">IF(F31,($E31)/F31,0)</f>
        <v>0</v>
      </c>
      <c r="I31" s="14">
        <f t="shared" ref="I31" si="21">IF(G31,($E31)/G31,0)</f>
        <v>0</v>
      </c>
    </row>
    <row r="32" spans="1:9" x14ac:dyDescent="0.35">
      <c r="A32" s="8" t="s">
        <v>37</v>
      </c>
      <c r="B32" s="3" t="s">
        <v>12</v>
      </c>
      <c r="C32" s="4">
        <v>21050.7</v>
      </c>
      <c r="D32" s="4">
        <v>5779925</v>
      </c>
      <c r="E32" s="4">
        <f>C32*D32</f>
        <v>121671467197.5</v>
      </c>
      <c r="F32" s="4">
        <v>8007000</v>
      </c>
      <c r="G32" s="4">
        <v>7974972</v>
      </c>
      <c r="H32" s="4">
        <f t="shared" ref="H32:H40" si="22">IF(F32,($E32)/F32,0)</f>
        <v>15195.637217122518</v>
      </c>
      <c r="I32" s="10">
        <f t="shared" ref="I32:I40" si="23">IF(G32,($E32)/G32,0)</f>
        <v>15256.663872612969</v>
      </c>
    </row>
    <row r="33" spans="1:9" x14ac:dyDescent="0.35">
      <c r="A33" s="8" t="s">
        <v>38</v>
      </c>
      <c r="B33" s="3" t="s">
        <v>12</v>
      </c>
      <c r="C33" s="4">
        <v>16788.28</v>
      </c>
      <c r="D33" s="4">
        <v>5779925</v>
      </c>
      <c r="E33" s="4">
        <f t="shared" si="19"/>
        <v>97034999279</v>
      </c>
      <c r="F33" s="4">
        <v>6146000</v>
      </c>
      <c r="G33" s="4">
        <v>6121416</v>
      </c>
      <c r="H33" s="4">
        <f t="shared" si="22"/>
        <v>15788.317487634233</v>
      </c>
      <c r="I33" s="10">
        <f t="shared" si="23"/>
        <v>15851.724385174934</v>
      </c>
    </row>
    <row r="34" spans="1:9" x14ac:dyDescent="0.35">
      <c r="A34" s="8" t="s">
        <v>39</v>
      </c>
      <c r="B34" s="3" t="s">
        <v>12</v>
      </c>
      <c r="C34" s="5">
        <v>0</v>
      </c>
      <c r="D34" s="5">
        <v>0</v>
      </c>
      <c r="E34" s="5">
        <f t="shared" si="19"/>
        <v>0</v>
      </c>
      <c r="F34" s="60">
        <v>0</v>
      </c>
      <c r="G34" s="60">
        <v>0</v>
      </c>
      <c r="H34" s="5">
        <f t="shared" si="22"/>
        <v>0</v>
      </c>
      <c r="I34" s="14">
        <f t="shared" si="23"/>
        <v>0</v>
      </c>
    </row>
    <row r="35" spans="1:9" x14ac:dyDescent="0.35">
      <c r="A35" s="8" t="s">
        <v>40</v>
      </c>
      <c r="B35" s="3" t="s">
        <v>12</v>
      </c>
      <c r="C35" s="5">
        <v>0</v>
      </c>
      <c r="D35" s="5">
        <v>0</v>
      </c>
      <c r="E35" s="5">
        <f t="shared" si="19"/>
        <v>0</v>
      </c>
      <c r="F35" s="60">
        <v>0</v>
      </c>
      <c r="G35" s="60">
        <v>0</v>
      </c>
      <c r="H35" s="5">
        <f t="shared" si="22"/>
        <v>0</v>
      </c>
      <c r="I35" s="14">
        <f t="shared" si="23"/>
        <v>0</v>
      </c>
    </row>
    <row r="36" spans="1:9" x14ac:dyDescent="0.35">
      <c r="A36" s="8" t="s">
        <v>41</v>
      </c>
      <c r="B36" s="3" t="s">
        <v>12</v>
      </c>
      <c r="C36" s="15">
        <v>0</v>
      </c>
      <c r="D36" s="5">
        <v>0</v>
      </c>
      <c r="E36" s="5">
        <f t="shared" si="19"/>
        <v>0</v>
      </c>
      <c r="F36" s="16">
        <v>0</v>
      </c>
      <c r="G36" s="16">
        <v>0</v>
      </c>
      <c r="H36" s="5">
        <f t="shared" ref="H36" si="24">IF(F36,($E36)/F36,0)</f>
        <v>0</v>
      </c>
      <c r="I36" s="14">
        <f t="shared" ref="I36" si="25">IF(G36,($E36)/G36,0)</f>
        <v>0</v>
      </c>
    </row>
    <row r="37" spans="1:9" x14ac:dyDescent="0.35">
      <c r="A37" s="8" t="s">
        <v>42</v>
      </c>
      <c r="B37" s="3" t="s">
        <v>12</v>
      </c>
      <c r="C37" s="7">
        <v>22231.91</v>
      </c>
      <c r="D37" s="4">
        <v>5779925</v>
      </c>
      <c r="E37" s="4">
        <f t="shared" si="19"/>
        <v>128498772406.75</v>
      </c>
      <c r="F37" s="31">
        <v>8699000</v>
      </c>
      <c r="G37" s="31">
        <v>8664204</v>
      </c>
      <c r="H37" s="4">
        <f t="shared" si="22"/>
        <v>14771.671733158984</v>
      </c>
      <c r="I37" s="10">
        <f t="shared" si="23"/>
        <v>14830.995716023077</v>
      </c>
    </row>
    <row r="38" spans="1:9" x14ac:dyDescent="0.35">
      <c r="A38" s="8" t="s">
        <v>43</v>
      </c>
      <c r="B38" s="3" t="s">
        <v>12</v>
      </c>
      <c r="C38" s="7">
        <v>25595.42</v>
      </c>
      <c r="D38" s="4">
        <v>5779925</v>
      </c>
      <c r="E38" s="4">
        <f t="shared" si="19"/>
        <v>147939607943.5</v>
      </c>
      <c r="F38" s="31">
        <v>10267000</v>
      </c>
      <c r="G38" s="31">
        <v>10225932</v>
      </c>
      <c r="H38" s="4">
        <f t="shared" si="22"/>
        <v>14409.234240138307</v>
      </c>
      <c r="I38" s="10">
        <f t="shared" si="23"/>
        <v>14467.102650741272</v>
      </c>
    </row>
    <row r="39" spans="1:9" x14ac:dyDescent="0.35">
      <c r="A39" s="8" t="s">
        <v>44</v>
      </c>
      <c r="B39" s="3" t="s">
        <v>12</v>
      </c>
      <c r="C39" s="15">
        <v>0</v>
      </c>
      <c r="D39" s="15">
        <v>0</v>
      </c>
      <c r="E39" s="5">
        <f t="shared" si="19"/>
        <v>0</v>
      </c>
      <c r="F39" s="16">
        <v>0</v>
      </c>
      <c r="G39" s="16">
        <v>0</v>
      </c>
      <c r="H39" s="5">
        <f t="shared" si="22"/>
        <v>0</v>
      </c>
      <c r="I39" s="14">
        <f t="shared" si="23"/>
        <v>0</v>
      </c>
    </row>
    <row r="40" spans="1:9" x14ac:dyDescent="0.35">
      <c r="A40" s="8" t="s">
        <v>45</v>
      </c>
      <c r="B40" s="3" t="s">
        <v>12</v>
      </c>
      <c r="C40" s="7">
        <v>12416.91</v>
      </c>
      <c r="D40" s="4">
        <v>5779925</v>
      </c>
      <c r="E40" s="4">
        <f>C40*D40</f>
        <v>71768808531.75</v>
      </c>
      <c r="F40" s="31">
        <v>4738000</v>
      </c>
      <c r="G40" s="31">
        <v>4719048</v>
      </c>
      <c r="H40" s="4">
        <f t="shared" si="22"/>
        <v>15147.490192433515</v>
      </c>
      <c r="I40" s="10">
        <f t="shared" si="23"/>
        <v>15208.323486379033</v>
      </c>
    </row>
    <row r="41" spans="1:9" x14ac:dyDescent="0.35">
      <c r="A41" s="11" t="s">
        <v>46</v>
      </c>
      <c r="B41" s="13"/>
      <c r="C41" s="58">
        <f>SUM(C31:C40)</f>
        <v>98083.22</v>
      </c>
      <c r="D41" s="13"/>
      <c r="E41" s="58">
        <f>SUM(E31:E40)</f>
        <v>566913655358.5</v>
      </c>
      <c r="F41" s="58">
        <f t="shared" ref="F41:G41" si="26">SUM(F31:F40)</f>
        <v>37857000</v>
      </c>
      <c r="G41" s="58">
        <f t="shared" si="26"/>
        <v>37705572</v>
      </c>
      <c r="H41" s="58">
        <f>$E41/F41</f>
        <v>14975.134198655467</v>
      </c>
      <c r="I41" s="59">
        <f>$E41/G41</f>
        <v>15035.275299854886</v>
      </c>
    </row>
  </sheetData>
  <mergeCells count="3">
    <mergeCell ref="A29:I29"/>
    <mergeCell ref="A15:I15"/>
    <mergeCell ref="A1:I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workbookViewId="0">
      <selection activeCell="C17" sqref="C17:I17"/>
    </sheetView>
  </sheetViews>
  <sheetFormatPr defaultColWidth="9.1796875" defaultRowHeight="14.5" x14ac:dyDescent="0.35"/>
  <cols>
    <col min="1" max="1" width="22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35">
      <c r="A2" s="8" t="s">
        <v>2</v>
      </c>
      <c r="B2" s="2" t="s">
        <v>3</v>
      </c>
      <c r="C2" s="2" t="s">
        <v>4</v>
      </c>
      <c r="D2" s="2" t="s">
        <v>5</v>
      </c>
      <c r="E2" s="6" t="s">
        <v>6</v>
      </c>
      <c r="F2" s="2" t="s">
        <v>7</v>
      </c>
      <c r="G2" s="2" t="s">
        <v>8</v>
      </c>
      <c r="H2" s="2" t="s">
        <v>9</v>
      </c>
      <c r="I2" s="9" t="s">
        <v>10</v>
      </c>
    </row>
    <row r="3" spans="1:9" x14ac:dyDescent="0.35">
      <c r="A3" s="8" t="s">
        <v>47</v>
      </c>
      <c r="B3" s="3" t="s">
        <v>12</v>
      </c>
      <c r="C3" s="4">
        <v>57709.58</v>
      </c>
      <c r="D3" s="4">
        <v>5828303</v>
      </c>
      <c r="E3" s="4">
        <f>C3*D3</f>
        <v>336348918242.73999</v>
      </c>
      <c r="F3" s="4">
        <v>27427000</v>
      </c>
      <c r="G3" s="4">
        <v>27115179</v>
      </c>
      <c r="H3" s="4">
        <f>IF(F3,($E3)/F3,0)</f>
        <v>12263.423569575236</v>
      </c>
      <c r="I3" s="10">
        <f>IF(G3,($E3)/G3,0)</f>
        <v>12404.451331217102</v>
      </c>
    </row>
    <row r="4" spans="1:9" x14ac:dyDescent="0.35">
      <c r="A4" s="8" t="s">
        <v>48</v>
      </c>
      <c r="B4" s="3" t="s">
        <v>12</v>
      </c>
      <c r="C4" s="5">
        <v>0</v>
      </c>
      <c r="D4" s="5">
        <v>0</v>
      </c>
      <c r="E4" s="5">
        <f t="shared" ref="E4" si="0">C4*D4</f>
        <v>0</v>
      </c>
      <c r="F4" s="5">
        <v>0</v>
      </c>
      <c r="G4" s="5">
        <v>0</v>
      </c>
      <c r="H4" s="5">
        <f>IF(F4,($E4)/F4,0)</f>
        <v>0</v>
      </c>
      <c r="I4" s="14">
        <f>IF(G4,($E4)/G4,0)</f>
        <v>0</v>
      </c>
    </row>
    <row r="5" spans="1:9" x14ac:dyDescent="0.35">
      <c r="A5" s="11" t="s">
        <v>49</v>
      </c>
      <c r="B5" s="13"/>
      <c r="C5" s="58">
        <f>SUM(C3:C4)</f>
        <v>57709.58</v>
      </c>
      <c r="D5" s="13"/>
      <c r="E5" s="58">
        <f>SUM(E3:E4)</f>
        <v>336348918242.73999</v>
      </c>
      <c r="F5" s="58">
        <f>SUM(F3:F4)</f>
        <v>27427000</v>
      </c>
      <c r="G5" s="58">
        <f>SUM(G3:G4)</f>
        <v>27115179</v>
      </c>
      <c r="H5" s="58">
        <f>$E5/F5</f>
        <v>12263.423569575236</v>
      </c>
      <c r="I5" s="59">
        <f>$E5/G5</f>
        <v>12404.451331217102</v>
      </c>
    </row>
    <row r="7" spans="1:9" x14ac:dyDescent="0.35">
      <c r="A7" s="120" t="s">
        <v>23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5">
      <c r="A8" s="8" t="s">
        <v>2</v>
      </c>
      <c r="B8" s="2" t="s">
        <v>3</v>
      </c>
      <c r="C8" s="2" t="s">
        <v>4</v>
      </c>
      <c r="D8" s="2" t="s">
        <v>5</v>
      </c>
      <c r="E8" s="6" t="s">
        <v>6</v>
      </c>
      <c r="F8" s="2" t="s">
        <v>7</v>
      </c>
      <c r="G8" s="2" t="s">
        <v>8</v>
      </c>
      <c r="H8" s="2" t="s">
        <v>9</v>
      </c>
      <c r="I8" s="9" t="s">
        <v>10</v>
      </c>
    </row>
    <row r="9" spans="1:9" x14ac:dyDescent="0.35">
      <c r="A9" s="8" t="s">
        <v>47</v>
      </c>
      <c r="B9" s="3" t="s">
        <v>12</v>
      </c>
      <c r="C9" s="4">
        <v>25470.55</v>
      </c>
      <c r="D9" s="4">
        <v>5812773</v>
      </c>
      <c r="E9" s="4">
        <f>C9*D9</f>
        <v>148054525335.14999</v>
      </c>
      <c r="F9" s="53">
        <v>11870000</v>
      </c>
      <c r="G9" s="53">
        <v>11637390</v>
      </c>
      <c r="H9" s="4">
        <f>IF(F9,($E9)/F9,0)</f>
        <v>12473.00129192502</v>
      </c>
      <c r="I9" s="10">
        <f>IF(G9,($E9)/G9,0)</f>
        <v>12722.313623170659</v>
      </c>
    </row>
    <row r="10" spans="1:9" x14ac:dyDescent="0.35">
      <c r="A10" s="8" t="s">
        <v>48</v>
      </c>
      <c r="B10" s="3" t="s">
        <v>12</v>
      </c>
      <c r="C10" s="5">
        <v>0</v>
      </c>
      <c r="D10" s="5">
        <v>0</v>
      </c>
      <c r="E10" s="5">
        <f t="shared" ref="E10" si="1">C10*D10</f>
        <v>0</v>
      </c>
      <c r="F10" s="52">
        <v>0</v>
      </c>
      <c r="G10" s="52">
        <v>0</v>
      </c>
      <c r="H10" s="5">
        <f>IF(F10,($E10)/F10,0)</f>
        <v>0</v>
      </c>
      <c r="I10" s="14">
        <f>IF(G10,($E10)/G10,0)</f>
        <v>0</v>
      </c>
    </row>
    <row r="11" spans="1:9" x14ac:dyDescent="0.35">
      <c r="A11" s="11" t="s">
        <v>49</v>
      </c>
      <c r="B11" s="13"/>
      <c r="C11" s="58">
        <f>SUM(C9:C10)</f>
        <v>25470.55</v>
      </c>
      <c r="D11" s="13"/>
      <c r="E11" s="58">
        <f>SUM(E9:E10)</f>
        <v>148054525335.14999</v>
      </c>
      <c r="F11" s="58">
        <f>SUM(F9:F10)</f>
        <v>11870000</v>
      </c>
      <c r="G11" s="58">
        <f>SUM(G9:G10)</f>
        <v>11637390</v>
      </c>
      <c r="H11" s="58">
        <f>$E11/F11</f>
        <v>12473.00129192502</v>
      </c>
      <c r="I11" s="59">
        <f>$E11/G11</f>
        <v>12722.313623170659</v>
      </c>
    </row>
    <row r="13" spans="1:9" x14ac:dyDescent="0.35">
      <c r="A13" s="120" t="s">
        <v>24</v>
      </c>
      <c r="B13" s="121"/>
      <c r="C13" s="121"/>
      <c r="D13" s="121"/>
      <c r="E13" s="121"/>
      <c r="F13" s="121"/>
      <c r="G13" s="121"/>
      <c r="H13" s="121"/>
      <c r="I13" s="122"/>
    </row>
    <row r="14" spans="1:9" x14ac:dyDescent="0.35">
      <c r="A14" s="8" t="s">
        <v>2</v>
      </c>
      <c r="B14" s="2" t="s">
        <v>3</v>
      </c>
      <c r="C14" s="2" t="s">
        <v>4</v>
      </c>
      <c r="D14" s="2" t="s">
        <v>5</v>
      </c>
      <c r="E14" s="6" t="s">
        <v>6</v>
      </c>
      <c r="F14" s="2" t="s">
        <v>7</v>
      </c>
      <c r="G14" s="2" t="s">
        <v>8</v>
      </c>
      <c r="H14" s="2" t="s">
        <v>9</v>
      </c>
      <c r="I14" s="9" t="s">
        <v>10</v>
      </c>
    </row>
    <row r="15" spans="1:9" x14ac:dyDescent="0.35">
      <c r="A15" s="8" t="s">
        <v>47</v>
      </c>
      <c r="B15" s="3" t="s">
        <v>12</v>
      </c>
      <c r="C15" s="4">
        <v>10399.02</v>
      </c>
      <c r="D15" s="4">
        <v>5812773</v>
      </c>
      <c r="E15" s="4">
        <f>C15*D15</f>
        <v>60447142682.459999</v>
      </c>
      <c r="F15" s="53">
        <v>4756000</v>
      </c>
      <c r="G15" s="53">
        <v>4586770</v>
      </c>
      <c r="H15" s="4">
        <f>IF(F15,($E15)/F15,0)</f>
        <v>12709.659941644239</v>
      </c>
      <c r="I15" s="10">
        <f>IF(G15,($E15)/G15,0)</f>
        <v>13178.585950998196</v>
      </c>
    </row>
    <row r="16" spans="1:9" x14ac:dyDescent="0.35">
      <c r="A16" s="8" t="s">
        <v>48</v>
      </c>
      <c r="B16" s="3" t="s">
        <v>12</v>
      </c>
      <c r="C16" s="5">
        <v>0</v>
      </c>
      <c r="D16" s="5">
        <v>0</v>
      </c>
      <c r="E16" s="5">
        <f t="shared" ref="E16" si="2">C16*D16</f>
        <v>0</v>
      </c>
      <c r="F16" s="52">
        <v>0</v>
      </c>
      <c r="G16" s="52">
        <v>0</v>
      </c>
      <c r="H16" s="5">
        <f>IF(F16,($E16)/F16,0)</f>
        <v>0</v>
      </c>
      <c r="I16" s="14">
        <f>IF(G16,($E16)/G16,0)</f>
        <v>0</v>
      </c>
    </row>
    <row r="17" spans="1:9" x14ac:dyDescent="0.35">
      <c r="A17" s="11" t="s">
        <v>49</v>
      </c>
      <c r="B17" s="13"/>
      <c r="C17" s="58">
        <f>SUM(C15:C16)</f>
        <v>10399.02</v>
      </c>
      <c r="D17" s="13"/>
      <c r="E17" s="58">
        <f>SUM(E15:E16)</f>
        <v>60447142682.459999</v>
      </c>
      <c r="F17" s="58">
        <f>SUM(F15:F16)</f>
        <v>4756000</v>
      </c>
      <c r="G17" s="58">
        <f>SUM(G15:G16)</f>
        <v>4586770</v>
      </c>
      <c r="H17" s="58">
        <f>$E17/F17</f>
        <v>12709.659941644239</v>
      </c>
      <c r="I17" s="59">
        <f>$E17/G17</f>
        <v>13178.585950998196</v>
      </c>
    </row>
  </sheetData>
  <mergeCells count="3">
    <mergeCell ref="A13:I13"/>
    <mergeCell ref="A7:I7"/>
    <mergeCell ref="A1:I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workbookViewId="0">
      <selection activeCell="C7" sqref="C7:I7"/>
    </sheetView>
  </sheetViews>
  <sheetFormatPr defaultColWidth="9.1796875" defaultRowHeight="14.5" x14ac:dyDescent="0.35"/>
  <cols>
    <col min="1" max="1" width="20.453125" style="32" bestFit="1" customWidth="1"/>
    <col min="2" max="2" width="9.26953125" style="32" bestFit="1" customWidth="1"/>
    <col min="3" max="3" width="23" style="32" bestFit="1" customWidth="1"/>
    <col min="4" max="4" width="26.26953125" style="32" bestFit="1" customWidth="1"/>
    <col min="5" max="5" width="16.81640625" style="32" bestFit="1" customWidth="1"/>
    <col min="6" max="6" width="23" style="32" bestFit="1" customWidth="1"/>
    <col min="7" max="7" width="21.1796875" style="32" bestFit="1" customWidth="1"/>
    <col min="8" max="8" width="26" style="32" bestFit="1" customWidth="1"/>
    <col min="9" max="9" width="24" style="32" bestFit="1" customWidth="1"/>
    <col min="10" max="16384" width="9.1796875" style="32"/>
  </cols>
  <sheetData>
    <row r="1" spans="1:11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7"/>
      <c r="J1" s="102"/>
      <c r="K1" s="102"/>
    </row>
    <row r="2" spans="1:11" x14ac:dyDescent="0.35">
      <c r="A2" s="37" t="s">
        <v>2</v>
      </c>
      <c r="B2" s="47" t="s">
        <v>3</v>
      </c>
      <c r="C2" s="47" t="s">
        <v>4</v>
      </c>
      <c r="D2" s="47" t="s">
        <v>5</v>
      </c>
      <c r="E2" s="40" t="s">
        <v>6</v>
      </c>
      <c r="F2" s="47" t="s">
        <v>7</v>
      </c>
      <c r="G2" s="47" t="s">
        <v>8</v>
      </c>
      <c r="H2" s="47" t="s">
        <v>9</v>
      </c>
      <c r="I2" s="48" t="s">
        <v>10</v>
      </c>
      <c r="J2" s="102"/>
      <c r="K2" s="102"/>
    </row>
    <row r="3" spans="1:11" x14ac:dyDescent="0.35">
      <c r="A3" s="37" t="s">
        <v>50</v>
      </c>
      <c r="B3" s="103" t="s">
        <v>12</v>
      </c>
      <c r="C3" s="108">
        <v>0</v>
      </c>
      <c r="D3" s="108">
        <v>0</v>
      </c>
      <c r="E3" s="108">
        <f>C3*D3</f>
        <v>0</v>
      </c>
      <c r="F3" s="108">
        <v>0</v>
      </c>
      <c r="G3" s="108">
        <v>0</v>
      </c>
      <c r="H3" s="108">
        <f t="shared" ref="H3:H5" si="0">IF(F3,($E3)/F3,0)</f>
        <v>0</v>
      </c>
      <c r="I3" s="109">
        <f t="shared" ref="I3:I5" si="1">IF(G3,($E3)/G3,0)</f>
        <v>0</v>
      </c>
      <c r="J3" s="102"/>
      <c r="K3" s="102"/>
    </row>
    <row r="4" spans="1:11" x14ac:dyDescent="0.35">
      <c r="A4" s="37" t="s">
        <v>51</v>
      </c>
      <c r="B4" s="103" t="s">
        <v>12</v>
      </c>
      <c r="C4" s="108">
        <v>0</v>
      </c>
      <c r="D4" s="108">
        <v>0</v>
      </c>
      <c r="E4" s="108">
        <f>C4*D4</f>
        <v>0</v>
      </c>
      <c r="F4" s="108">
        <v>0</v>
      </c>
      <c r="G4" s="108">
        <v>0</v>
      </c>
      <c r="H4" s="108">
        <f t="shared" si="0"/>
        <v>0</v>
      </c>
      <c r="I4" s="109">
        <f t="shared" si="1"/>
        <v>0</v>
      </c>
      <c r="J4" s="102"/>
      <c r="K4" s="102"/>
    </row>
    <row r="5" spans="1:11" x14ac:dyDescent="0.35">
      <c r="A5" s="37" t="s">
        <v>52</v>
      </c>
      <c r="B5" s="103" t="s">
        <v>12</v>
      </c>
      <c r="C5" s="104">
        <v>5752.06</v>
      </c>
      <c r="D5" s="104">
        <v>5798130.6600000001</v>
      </c>
      <c r="E5" s="104">
        <f>C5*D5</f>
        <v>33351195444.159603</v>
      </c>
      <c r="F5" s="104">
        <v>2959500</v>
      </c>
      <c r="G5" s="104">
        <v>2955948.6</v>
      </c>
      <c r="H5" s="104">
        <f t="shared" si="0"/>
        <v>11269.199339131475</v>
      </c>
      <c r="I5" s="111">
        <f t="shared" si="1"/>
        <v>11282.738625482054</v>
      </c>
      <c r="J5" s="102"/>
      <c r="K5" s="102"/>
    </row>
    <row r="6" spans="1:11" x14ac:dyDescent="0.35">
      <c r="A6" s="37" t="s">
        <v>53</v>
      </c>
      <c r="B6" s="103" t="s">
        <v>12</v>
      </c>
      <c r="C6" s="104">
        <v>5895.34</v>
      </c>
      <c r="D6" s="104">
        <v>5798130.6600000001</v>
      </c>
      <c r="E6" s="104">
        <f t="shared" ref="E6" si="2">C6*D6</f>
        <v>34181951605.124401</v>
      </c>
      <c r="F6" s="104">
        <v>3111600</v>
      </c>
      <c r="G6" s="104">
        <v>3107866.1</v>
      </c>
      <c r="H6" s="104">
        <f>IF(F6,($E6)/F6,0)</f>
        <v>10985.329606994601</v>
      </c>
      <c r="I6" s="111">
        <f>IF(G6,($E6)/G6,0)</f>
        <v>10998.527769624437</v>
      </c>
      <c r="J6" s="102"/>
      <c r="K6" s="102"/>
    </row>
    <row r="7" spans="1:11" x14ac:dyDescent="0.35">
      <c r="A7" s="49" t="s">
        <v>54</v>
      </c>
      <c r="B7" s="43"/>
      <c r="C7" s="54">
        <f>SUM(C3:C6)</f>
        <v>11647.400000000001</v>
      </c>
      <c r="D7" s="43"/>
      <c r="E7" s="54">
        <f>SUM(E3:E6)</f>
        <v>67533147049.284004</v>
      </c>
      <c r="F7" s="54">
        <f>SUM(F3:F6)</f>
        <v>6071100</v>
      </c>
      <c r="G7" s="54">
        <f>SUM(G3:G6)</f>
        <v>6063814.7000000002</v>
      </c>
      <c r="H7" s="54">
        <f>$E7/F7</f>
        <v>11123.708561757177</v>
      </c>
      <c r="I7" s="55">
        <f>$E7/G7</f>
        <v>11137.073012683584</v>
      </c>
      <c r="J7" s="102"/>
      <c r="K7" s="102" t="s">
        <v>55</v>
      </c>
    </row>
    <row r="9" spans="1:11" x14ac:dyDescent="0.35">
      <c r="A9" s="125" t="s">
        <v>23</v>
      </c>
      <c r="B9" s="126"/>
      <c r="C9" s="126"/>
      <c r="D9" s="126"/>
      <c r="E9" s="126"/>
      <c r="F9" s="126"/>
      <c r="G9" s="126"/>
      <c r="H9" s="126"/>
      <c r="I9" s="127"/>
      <c r="J9" s="102"/>
      <c r="K9" s="102"/>
    </row>
    <row r="10" spans="1:11" x14ac:dyDescent="0.35">
      <c r="A10" s="37" t="s">
        <v>2</v>
      </c>
      <c r="B10" s="47" t="s">
        <v>3</v>
      </c>
      <c r="C10" s="47" t="s">
        <v>4</v>
      </c>
      <c r="D10" s="47" t="s">
        <v>5</v>
      </c>
      <c r="E10" s="40" t="s">
        <v>6</v>
      </c>
      <c r="F10" s="47" t="s">
        <v>7</v>
      </c>
      <c r="G10" s="47" t="s">
        <v>8</v>
      </c>
      <c r="H10" s="47" t="s">
        <v>9</v>
      </c>
      <c r="I10" s="48" t="s">
        <v>10</v>
      </c>
      <c r="J10" s="102"/>
      <c r="K10" s="102"/>
    </row>
    <row r="11" spans="1:11" x14ac:dyDescent="0.35">
      <c r="A11" s="37" t="s">
        <v>50</v>
      </c>
      <c r="B11" s="103" t="s">
        <v>12</v>
      </c>
      <c r="C11" s="108">
        <v>0</v>
      </c>
      <c r="D11" s="108">
        <v>0</v>
      </c>
      <c r="E11" s="108">
        <f>C11*D11</f>
        <v>0</v>
      </c>
      <c r="F11" s="108">
        <v>0</v>
      </c>
      <c r="G11" s="108">
        <v>0</v>
      </c>
      <c r="H11" s="108">
        <f t="shared" ref="H11:H12" si="3">IF(F11,($E11)/F11,0)</f>
        <v>0</v>
      </c>
      <c r="I11" s="109">
        <f t="shared" ref="I11:I12" si="4">IF(G11,($E11)/G11,0)</f>
        <v>0</v>
      </c>
      <c r="J11" s="102"/>
      <c r="K11" s="102"/>
    </row>
    <row r="12" spans="1:11" x14ac:dyDescent="0.35">
      <c r="A12" s="37" t="s">
        <v>51</v>
      </c>
      <c r="B12" s="103" t="s">
        <v>12</v>
      </c>
      <c r="C12" s="108">
        <v>0</v>
      </c>
      <c r="D12" s="108">
        <v>0</v>
      </c>
      <c r="E12" s="108">
        <f>C12*D12</f>
        <v>0</v>
      </c>
      <c r="F12" s="108">
        <v>0</v>
      </c>
      <c r="G12" s="108">
        <v>0</v>
      </c>
      <c r="H12" s="108">
        <f t="shared" si="3"/>
        <v>0</v>
      </c>
      <c r="I12" s="109">
        <f t="shared" si="4"/>
        <v>0</v>
      </c>
      <c r="J12" s="102"/>
      <c r="K12" s="102"/>
    </row>
    <row r="13" spans="1:11" x14ac:dyDescent="0.35">
      <c r="A13" s="37" t="s">
        <v>52</v>
      </c>
      <c r="B13" s="103" t="s">
        <v>12</v>
      </c>
      <c r="C13" s="104">
        <v>10591</v>
      </c>
      <c r="D13" s="104">
        <v>5798130.6600000001</v>
      </c>
      <c r="E13" s="104">
        <f t="shared" ref="E13:E14" si="5">C13*D13</f>
        <v>61408001820.060005</v>
      </c>
      <c r="F13" s="105">
        <v>5550100</v>
      </c>
      <c r="G13" s="105">
        <v>5543439.8799999999</v>
      </c>
      <c r="H13" s="104">
        <f>IF(F13,($E13)/F13,0)</f>
        <v>11064.305475587827</v>
      </c>
      <c r="I13" s="111">
        <f>IF(G13,($E13)/G13,0)</f>
        <v>11077.59859390051</v>
      </c>
      <c r="J13" s="102"/>
      <c r="K13" s="102"/>
    </row>
    <row r="14" spans="1:11" x14ac:dyDescent="0.35">
      <c r="A14" s="37" t="s">
        <v>53</v>
      </c>
      <c r="B14" s="103" t="s">
        <v>12</v>
      </c>
      <c r="C14" s="104">
        <v>10432.15</v>
      </c>
      <c r="D14" s="104">
        <v>5798130.6600000001</v>
      </c>
      <c r="E14" s="104">
        <f t="shared" si="5"/>
        <v>60486968764.719002</v>
      </c>
      <c r="F14" s="105">
        <v>5682300</v>
      </c>
      <c r="G14" s="105">
        <v>5675481.2400000002</v>
      </c>
      <c r="H14" s="104">
        <f>IF(F14,($E14)/F14,0)</f>
        <v>10644.803823226335</v>
      </c>
      <c r="I14" s="111">
        <f>IF(G14,($E14)/G14,0)</f>
        <v>10657.592934748032</v>
      </c>
      <c r="J14" s="102"/>
      <c r="K14" s="102"/>
    </row>
    <row r="15" spans="1:11" x14ac:dyDescent="0.35">
      <c r="A15" s="49" t="s">
        <v>54</v>
      </c>
      <c r="B15" s="43"/>
      <c r="C15" s="54">
        <f>SUM(C11:C14)</f>
        <v>21023.15</v>
      </c>
      <c r="D15" s="43"/>
      <c r="E15" s="54">
        <f>SUM(E11:E14)</f>
        <v>121894970584.77901</v>
      </c>
      <c r="F15" s="54">
        <f>SUM(F11:F14)</f>
        <v>11232400</v>
      </c>
      <c r="G15" s="54">
        <f>SUM(G11:G14)</f>
        <v>11218921.120000001</v>
      </c>
      <c r="H15" s="54">
        <f>$E15/F15</f>
        <v>10852.085982050052</v>
      </c>
      <c r="I15" s="55">
        <f>$E15/G15</f>
        <v>10865.12413100726</v>
      </c>
      <c r="J15" s="102"/>
      <c r="K15" s="102" t="s">
        <v>56</v>
      </c>
    </row>
    <row r="16" spans="1:11" x14ac:dyDescent="0.3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50" t="s">
        <v>57</v>
      </c>
    </row>
    <row r="17" spans="1:11" x14ac:dyDescent="0.35">
      <c r="A17" s="125" t="s">
        <v>24</v>
      </c>
      <c r="B17" s="126"/>
      <c r="C17" s="126"/>
      <c r="D17" s="126"/>
      <c r="E17" s="126"/>
      <c r="F17" s="126"/>
      <c r="G17" s="126"/>
      <c r="H17" s="126"/>
      <c r="I17" s="127"/>
      <c r="J17" s="102"/>
      <c r="K17" s="102"/>
    </row>
    <row r="18" spans="1:11" x14ac:dyDescent="0.35">
      <c r="A18" s="37" t="s">
        <v>2</v>
      </c>
      <c r="B18" s="47" t="s">
        <v>3</v>
      </c>
      <c r="C18" s="47" t="s">
        <v>4</v>
      </c>
      <c r="D18" s="47" t="s">
        <v>5</v>
      </c>
      <c r="E18" s="40" t="s">
        <v>6</v>
      </c>
      <c r="F18" s="47" t="s">
        <v>7</v>
      </c>
      <c r="G18" s="47" t="s">
        <v>8</v>
      </c>
      <c r="H18" s="47" t="s">
        <v>9</v>
      </c>
      <c r="I18" s="48" t="s">
        <v>10</v>
      </c>
      <c r="J18" s="102"/>
      <c r="K18" s="102"/>
    </row>
    <row r="19" spans="1:11" x14ac:dyDescent="0.35">
      <c r="A19" s="37" t="s">
        <v>50</v>
      </c>
      <c r="B19" s="103" t="s">
        <v>12</v>
      </c>
      <c r="C19" s="108">
        <v>0</v>
      </c>
      <c r="D19" s="108">
        <v>0</v>
      </c>
      <c r="E19" s="108">
        <f>C19*D19</f>
        <v>0</v>
      </c>
      <c r="F19" s="108">
        <v>0</v>
      </c>
      <c r="G19" s="108">
        <v>0</v>
      </c>
      <c r="H19" s="108">
        <f t="shared" ref="H19:H20" si="6">IF(F19,($E19)/F19,0)</f>
        <v>0</v>
      </c>
      <c r="I19" s="109">
        <f t="shared" ref="I19:I20" si="7">IF(G19,($E19)/G19,0)</f>
        <v>0</v>
      </c>
      <c r="J19" s="102"/>
      <c r="K19" s="102"/>
    </row>
    <row r="20" spans="1:11" x14ac:dyDescent="0.35">
      <c r="A20" s="37" t="s">
        <v>51</v>
      </c>
      <c r="B20" s="103" t="s">
        <v>12</v>
      </c>
      <c r="C20" s="108">
        <v>0</v>
      </c>
      <c r="D20" s="108">
        <v>0</v>
      </c>
      <c r="E20" s="108">
        <f>C20*D20</f>
        <v>0</v>
      </c>
      <c r="F20" s="108">
        <v>0</v>
      </c>
      <c r="G20" s="108">
        <v>0</v>
      </c>
      <c r="H20" s="108">
        <f t="shared" si="6"/>
        <v>0</v>
      </c>
      <c r="I20" s="109">
        <f t="shared" si="7"/>
        <v>0</v>
      </c>
      <c r="J20" s="102"/>
      <c r="K20" s="102"/>
    </row>
    <row r="21" spans="1:11" x14ac:dyDescent="0.35">
      <c r="A21" s="37" t="s">
        <v>52</v>
      </c>
      <c r="B21" s="103" t="s">
        <v>12</v>
      </c>
      <c r="C21" s="104">
        <v>10766.3</v>
      </c>
      <c r="D21" s="104">
        <v>5854091.6100000003</v>
      </c>
      <c r="E21" s="104">
        <f t="shared" ref="E21:E22" si="8">C21*D21</f>
        <v>63026906500.742996</v>
      </c>
      <c r="F21" s="105">
        <v>5728500</v>
      </c>
      <c r="G21" s="105">
        <v>5721625.7999999998</v>
      </c>
      <c r="H21" s="104">
        <f>IF(F21,($E21)/F21,0)</f>
        <v>11002.340316093741</v>
      </c>
      <c r="I21" s="111">
        <f>IF(G21,($E21)/G21,0)</f>
        <v>11015.558986877995</v>
      </c>
      <c r="J21" s="102"/>
      <c r="K21" s="102"/>
    </row>
    <row r="22" spans="1:11" x14ac:dyDescent="0.35">
      <c r="A22" s="37" t="s">
        <v>53</v>
      </c>
      <c r="B22" s="103" t="s">
        <v>12</v>
      </c>
      <c r="C22" s="104">
        <v>10808.59</v>
      </c>
      <c r="D22" s="104">
        <v>5854091.6100000003</v>
      </c>
      <c r="E22" s="104">
        <f t="shared" si="8"/>
        <v>63274476034.929901</v>
      </c>
      <c r="F22" s="105">
        <v>5877600</v>
      </c>
      <c r="G22" s="105">
        <v>5870546</v>
      </c>
      <c r="H22" s="104">
        <f>IF(F22,($E22)/F22,0)</f>
        <v>10765.359336281799</v>
      </c>
      <c r="I22" s="111">
        <f>IF(G22,($E22)/G22,0)</f>
        <v>10778.294903903299</v>
      </c>
      <c r="J22" s="102"/>
      <c r="K22" s="102"/>
    </row>
    <row r="23" spans="1:11" x14ac:dyDescent="0.35">
      <c r="A23" s="49" t="s">
        <v>54</v>
      </c>
      <c r="B23" s="43"/>
      <c r="C23" s="54">
        <f>SUM(C19:C22)</f>
        <v>21574.89</v>
      </c>
      <c r="D23" s="43"/>
      <c r="E23" s="54">
        <f>SUM(E19:E22)</f>
        <v>126301382535.6729</v>
      </c>
      <c r="F23" s="54">
        <f>SUM(F19:F22)</f>
        <v>11606100</v>
      </c>
      <c r="G23" s="54">
        <f>SUM(G19:G22)</f>
        <v>11592171.800000001</v>
      </c>
      <c r="H23" s="54">
        <f>$E23/F23</f>
        <v>10882.327615277562</v>
      </c>
      <c r="I23" s="55">
        <f>$E23/G23</f>
        <v>10895.402924900827</v>
      </c>
      <c r="J23" s="102"/>
      <c r="K23" s="102" t="s">
        <v>56</v>
      </c>
    </row>
    <row r="24" spans="1:11" x14ac:dyDescent="0.35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50" t="s">
        <v>57</v>
      </c>
    </row>
  </sheetData>
  <mergeCells count="3">
    <mergeCell ref="A1:I1"/>
    <mergeCell ref="A9:I9"/>
    <mergeCell ref="A17:I1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86"/>
  <sheetViews>
    <sheetView topLeftCell="A52" workbookViewId="0">
      <selection activeCell="A59" sqref="A59:I59"/>
    </sheetView>
  </sheetViews>
  <sheetFormatPr defaultColWidth="9.1796875" defaultRowHeight="14.5" x14ac:dyDescent="0.35"/>
  <cols>
    <col min="1" max="1" width="24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35">
      <c r="A2" s="8" t="s">
        <v>2</v>
      </c>
      <c r="B2" s="2" t="s">
        <v>3</v>
      </c>
      <c r="C2" s="2" t="s">
        <v>4</v>
      </c>
      <c r="D2" s="2" t="s">
        <v>5</v>
      </c>
      <c r="E2" s="6" t="s">
        <v>6</v>
      </c>
      <c r="F2" s="2" t="s">
        <v>7</v>
      </c>
      <c r="G2" s="2" t="s">
        <v>8</v>
      </c>
      <c r="H2" s="2" t="s">
        <v>9</v>
      </c>
      <c r="I2" s="9" t="s">
        <v>10</v>
      </c>
    </row>
    <row r="3" spans="1:9" x14ac:dyDescent="0.35">
      <c r="A3" s="8" t="s">
        <v>58</v>
      </c>
      <c r="B3" s="3" t="s">
        <v>12</v>
      </c>
      <c r="C3" s="3">
        <v>0</v>
      </c>
      <c r="D3" s="3">
        <v>0</v>
      </c>
      <c r="E3" s="5">
        <f t="shared" ref="E3:E4" si="0">C3*D3</f>
        <v>0</v>
      </c>
      <c r="F3" s="3">
        <v>0</v>
      </c>
      <c r="G3" s="3">
        <v>0</v>
      </c>
      <c r="H3" s="5">
        <f t="shared" ref="H3:I4" si="1">IF(F3,($E3)/F3,0)</f>
        <v>0</v>
      </c>
      <c r="I3" s="14">
        <f t="shared" si="1"/>
        <v>0</v>
      </c>
    </row>
    <row r="4" spans="1:9" x14ac:dyDescent="0.35">
      <c r="A4" s="8" t="s">
        <v>59</v>
      </c>
      <c r="B4" s="3" t="s">
        <v>12</v>
      </c>
      <c r="C4" s="3">
        <v>0</v>
      </c>
      <c r="D4" s="3">
        <v>0</v>
      </c>
      <c r="E4" s="5">
        <f t="shared" si="0"/>
        <v>0</v>
      </c>
      <c r="F4" s="3">
        <v>0</v>
      </c>
      <c r="G4" s="3">
        <v>0</v>
      </c>
      <c r="H4" s="5">
        <f t="shared" si="1"/>
        <v>0</v>
      </c>
      <c r="I4" s="14">
        <f t="shared" si="1"/>
        <v>0</v>
      </c>
    </row>
    <row r="5" spans="1:9" x14ac:dyDescent="0.35">
      <c r="A5" s="8" t="s">
        <v>60</v>
      </c>
      <c r="B5" s="3" t="s">
        <v>12</v>
      </c>
      <c r="C5" s="2">
        <f>SUM(C3:C4)</f>
        <v>0</v>
      </c>
      <c r="D5" s="18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1">
        <f t="shared" ref="H5:H28" si="5">IF(F5,($E5)/F5,0)</f>
        <v>0</v>
      </c>
      <c r="I5" s="22">
        <f t="shared" ref="I5:I28" si="6">IF(G5,($E5)/G5,0)</f>
        <v>0</v>
      </c>
    </row>
    <row r="6" spans="1:9" x14ac:dyDescent="0.35">
      <c r="A6" s="8" t="s">
        <v>61</v>
      </c>
      <c r="B6" s="3" t="s">
        <v>12</v>
      </c>
      <c r="C6" s="3">
        <v>0</v>
      </c>
      <c r="D6" s="3">
        <v>0</v>
      </c>
      <c r="E6" s="5">
        <f t="shared" ref="E6:E7" si="7">C6*D6</f>
        <v>0</v>
      </c>
      <c r="F6" s="3">
        <v>0</v>
      </c>
      <c r="G6" s="3">
        <v>0</v>
      </c>
      <c r="H6" s="5">
        <f t="shared" si="5"/>
        <v>0</v>
      </c>
      <c r="I6" s="14">
        <f t="shared" si="6"/>
        <v>0</v>
      </c>
    </row>
    <row r="7" spans="1:9" x14ac:dyDescent="0.35">
      <c r="A7" s="8" t="s">
        <v>62</v>
      </c>
      <c r="B7" s="3" t="s">
        <v>12</v>
      </c>
      <c r="C7" s="3">
        <v>0</v>
      </c>
      <c r="D7" s="3">
        <v>0</v>
      </c>
      <c r="E7" s="5">
        <f t="shared" si="7"/>
        <v>0</v>
      </c>
      <c r="F7" s="3">
        <v>0</v>
      </c>
      <c r="G7" s="3">
        <v>0</v>
      </c>
      <c r="H7" s="5">
        <f t="shared" si="5"/>
        <v>0</v>
      </c>
      <c r="I7" s="14">
        <f t="shared" si="6"/>
        <v>0</v>
      </c>
    </row>
    <row r="8" spans="1:9" x14ac:dyDescent="0.35">
      <c r="A8" s="8" t="s">
        <v>63</v>
      </c>
      <c r="B8" s="3" t="s">
        <v>12</v>
      </c>
      <c r="C8" s="2">
        <f>SUM(C6:C7)</f>
        <v>0</v>
      </c>
      <c r="D8" s="18"/>
      <c r="E8" s="2">
        <f t="shared" ref="E8:G8" si="8">SUM(E6:E7)</f>
        <v>0</v>
      </c>
      <c r="F8" s="2">
        <f t="shared" si="8"/>
        <v>0</v>
      </c>
      <c r="G8" s="2">
        <f t="shared" si="8"/>
        <v>0</v>
      </c>
      <c r="H8" s="21">
        <f t="shared" si="5"/>
        <v>0</v>
      </c>
      <c r="I8" s="22">
        <f t="shared" si="6"/>
        <v>0</v>
      </c>
    </row>
    <row r="9" spans="1:9" x14ac:dyDescent="0.35">
      <c r="A9" s="12" t="s">
        <v>64</v>
      </c>
      <c r="B9" s="3" t="s">
        <v>12</v>
      </c>
      <c r="C9" s="4">
        <v>13292.05</v>
      </c>
      <c r="D9" s="4">
        <v>5723550</v>
      </c>
      <c r="E9" s="4">
        <f t="shared" ref="E9:E10" si="9">C9*D9</f>
        <v>76077712777.5</v>
      </c>
      <c r="F9" s="4">
        <v>4422000</v>
      </c>
      <c r="G9" s="4">
        <v>4417578</v>
      </c>
      <c r="H9" s="4">
        <f t="shared" si="5"/>
        <v>17204.367430461331</v>
      </c>
      <c r="I9" s="10">
        <f t="shared" si="6"/>
        <v>17221.589019480809</v>
      </c>
    </row>
    <row r="10" spans="1:9" x14ac:dyDescent="0.35">
      <c r="A10" s="12" t="s">
        <v>65</v>
      </c>
      <c r="B10" s="3" t="s">
        <v>12</v>
      </c>
      <c r="C10" s="4">
        <v>8295.7900000000009</v>
      </c>
      <c r="D10" s="4">
        <v>5723550</v>
      </c>
      <c r="E10" s="4">
        <f t="shared" si="9"/>
        <v>47481368854.500008</v>
      </c>
      <c r="F10" s="4">
        <v>2708000</v>
      </c>
      <c r="G10" s="4">
        <v>2705292</v>
      </c>
      <c r="H10" s="4">
        <f t="shared" si="5"/>
        <v>17533.74034508863</v>
      </c>
      <c r="I10" s="10">
        <f t="shared" si="6"/>
        <v>17551.291636725353</v>
      </c>
    </row>
    <row r="11" spans="1:9" x14ac:dyDescent="0.35">
      <c r="A11" s="8" t="s">
        <v>66</v>
      </c>
      <c r="B11" s="3" t="s">
        <v>12</v>
      </c>
      <c r="C11" s="17">
        <f>SUM(C9:C10)</f>
        <v>21587.84</v>
      </c>
      <c r="D11" s="18"/>
      <c r="E11" s="17">
        <f>SUM(E9:E10)</f>
        <v>123559081632</v>
      </c>
      <c r="F11" s="17">
        <f t="shared" ref="F11:G11" si="10">SUM(F9:F10)</f>
        <v>7130000</v>
      </c>
      <c r="G11" s="17">
        <f t="shared" si="10"/>
        <v>7122870</v>
      </c>
      <c r="H11" s="17">
        <f t="shared" si="5"/>
        <v>17329.464464516128</v>
      </c>
      <c r="I11" s="23">
        <f t="shared" si="6"/>
        <v>17346.811275791923</v>
      </c>
    </row>
    <row r="12" spans="1:9" x14ac:dyDescent="0.35">
      <c r="A12" s="12" t="s">
        <v>67</v>
      </c>
      <c r="B12" s="3" t="s">
        <v>12</v>
      </c>
      <c r="C12" s="3">
        <v>0</v>
      </c>
      <c r="D12" s="3">
        <v>0</v>
      </c>
      <c r="E12" s="5">
        <f t="shared" ref="E12:E13" si="11">C12*D12</f>
        <v>0</v>
      </c>
      <c r="F12" s="3">
        <v>0</v>
      </c>
      <c r="G12" s="3">
        <v>0</v>
      </c>
      <c r="H12" s="5">
        <f t="shared" si="5"/>
        <v>0</v>
      </c>
      <c r="I12" s="14">
        <f t="shared" si="6"/>
        <v>0</v>
      </c>
    </row>
    <row r="13" spans="1:9" x14ac:dyDescent="0.35">
      <c r="A13" s="12" t="s">
        <v>68</v>
      </c>
      <c r="B13" s="3" t="s">
        <v>12</v>
      </c>
      <c r="C13" s="4">
        <v>13032.34</v>
      </c>
      <c r="D13" s="4">
        <v>5386512.5999999996</v>
      </c>
      <c r="E13" s="4">
        <f t="shared" si="11"/>
        <v>70198863617.483994</v>
      </c>
      <c r="F13" s="4">
        <v>4478000</v>
      </c>
      <c r="G13" s="4">
        <v>4473522</v>
      </c>
      <c r="H13" s="4">
        <f t="shared" si="5"/>
        <v>15676.387587647163</v>
      </c>
      <c r="I13" s="10">
        <f t="shared" si="6"/>
        <v>15692.079667314478</v>
      </c>
    </row>
    <row r="14" spans="1:9" x14ac:dyDescent="0.35">
      <c r="A14" s="8" t="s">
        <v>69</v>
      </c>
      <c r="B14" s="3" t="s">
        <v>12</v>
      </c>
      <c r="C14" s="17">
        <f>SUM(C12:C13)</f>
        <v>13032.34</v>
      </c>
      <c r="D14" s="18"/>
      <c r="E14" s="17">
        <f t="shared" ref="E14:G14" si="12">SUM(E12:E13)</f>
        <v>70198863617.483994</v>
      </c>
      <c r="F14" s="17">
        <f t="shared" si="12"/>
        <v>4478000</v>
      </c>
      <c r="G14" s="17">
        <f t="shared" si="12"/>
        <v>4473522</v>
      </c>
      <c r="H14" s="17">
        <f t="shared" si="5"/>
        <v>15676.387587647163</v>
      </c>
      <c r="I14" s="23">
        <f t="shared" si="6"/>
        <v>15692.079667314478</v>
      </c>
    </row>
    <row r="15" spans="1:9" x14ac:dyDescent="0.35">
      <c r="A15" s="8" t="s">
        <v>70</v>
      </c>
      <c r="B15" s="3" t="s">
        <v>12</v>
      </c>
      <c r="C15" s="5">
        <v>0</v>
      </c>
      <c r="D15" s="5">
        <v>0</v>
      </c>
      <c r="E15" s="5">
        <f>C15*D15</f>
        <v>0</v>
      </c>
      <c r="F15" s="5">
        <v>0</v>
      </c>
      <c r="G15" s="5">
        <v>0</v>
      </c>
      <c r="H15" s="5">
        <f t="shared" si="5"/>
        <v>0</v>
      </c>
      <c r="I15" s="14">
        <f t="shared" si="6"/>
        <v>0</v>
      </c>
    </row>
    <row r="16" spans="1:9" x14ac:dyDescent="0.35">
      <c r="A16" s="8" t="s">
        <v>71</v>
      </c>
      <c r="B16" s="3" t="s">
        <v>12</v>
      </c>
      <c r="C16" s="4">
        <v>13710.95</v>
      </c>
      <c r="D16" s="4">
        <v>5723550</v>
      </c>
      <c r="E16" s="4">
        <f>C16*D16</f>
        <v>78475307872.5</v>
      </c>
      <c r="F16" s="4">
        <v>5175000</v>
      </c>
      <c r="G16" s="4">
        <v>5169825</v>
      </c>
      <c r="H16" s="4">
        <f t="shared" si="5"/>
        <v>15164.3107</v>
      </c>
      <c r="I16" s="10">
        <f t="shared" si="6"/>
        <v>15179.49019019019</v>
      </c>
    </row>
    <row r="17" spans="1:9" x14ac:dyDescent="0.35">
      <c r="A17" s="8" t="s">
        <v>72</v>
      </c>
      <c r="B17" s="3" t="s">
        <v>12</v>
      </c>
      <c r="C17" s="5">
        <v>0</v>
      </c>
      <c r="D17" s="5">
        <v>0</v>
      </c>
      <c r="E17" s="5">
        <f>C17*D17</f>
        <v>0</v>
      </c>
      <c r="F17" s="5">
        <v>0</v>
      </c>
      <c r="G17" s="5">
        <v>0</v>
      </c>
      <c r="H17" s="5">
        <f t="shared" si="5"/>
        <v>0</v>
      </c>
      <c r="I17" s="14">
        <f t="shared" si="6"/>
        <v>0</v>
      </c>
    </row>
    <row r="18" spans="1:9" x14ac:dyDescent="0.35">
      <c r="A18" s="8" t="s">
        <v>73</v>
      </c>
      <c r="B18" s="3" t="s">
        <v>12</v>
      </c>
      <c r="C18" s="17">
        <f>SUM(C15:C17)</f>
        <v>13710.95</v>
      </c>
      <c r="D18" s="24"/>
      <c r="E18" s="17">
        <f>SUM(E15:E17)</f>
        <v>78475307872.5</v>
      </c>
      <c r="F18" s="17">
        <f t="shared" ref="F18:G18" si="13">SUM(F15:F17)</f>
        <v>5175000</v>
      </c>
      <c r="G18" s="17">
        <f t="shared" si="13"/>
        <v>5169825</v>
      </c>
      <c r="H18" s="17">
        <f t="shared" si="5"/>
        <v>15164.3107</v>
      </c>
      <c r="I18" s="23">
        <f t="shared" si="6"/>
        <v>15179.49019019019</v>
      </c>
    </row>
    <row r="19" spans="1:9" x14ac:dyDescent="0.35">
      <c r="A19" s="12" t="s">
        <v>74</v>
      </c>
      <c r="B19" s="3" t="s">
        <v>12</v>
      </c>
      <c r="C19" s="7">
        <v>9446.57</v>
      </c>
      <c r="D19" s="7">
        <v>5723550</v>
      </c>
      <c r="E19" s="4">
        <f t="shared" ref="E19:E21" si="14">C19*D19</f>
        <v>54067915723.5</v>
      </c>
      <c r="F19" s="7">
        <v>5325000</v>
      </c>
      <c r="G19" s="7">
        <v>5324000</v>
      </c>
      <c r="H19" s="4">
        <f t="shared" si="5"/>
        <v>10153.599196901409</v>
      </c>
      <c r="I19" s="10">
        <f t="shared" si="6"/>
        <v>10155.506334241172</v>
      </c>
    </row>
    <row r="20" spans="1:9" x14ac:dyDescent="0.35">
      <c r="A20" s="12" t="s">
        <v>75</v>
      </c>
      <c r="B20" s="3" t="s">
        <v>12</v>
      </c>
      <c r="C20" s="7">
        <v>9634.15</v>
      </c>
      <c r="D20" s="7">
        <v>5723550</v>
      </c>
      <c r="E20" s="4">
        <f t="shared" si="14"/>
        <v>55141539232.5</v>
      </c>
      <c r="F20" s="7">
        <v>5452000</v>
      </c>
      <c r="G20" s="7">
        <v>5450000</v>
      </c>
      <c r="H20" s="4">
        <f t="shared" si="5"/>
        <v>10114.002060253119</v>
      </c>
      <c r="I20" s="10">
        <f t="shared" si="6"/>
        <v>10117.713620642202</v>
      </c>
    </row>
    <row r="21" spans="1:9" x14ac:dyDescent="0.35">
      <c r="A21" s="12" t="s">
        <v>76</v>
      </c>
      <c r="B21" s="3" t="s">
        <v>12</v>
      </c>
      <c r="C21" s="7">
        <v>9340.7999999999993</v>
      </c>
      <c r="D21" s="7">
        <v>5723550</v>
      </c>
      <c r="E21" s="4">
        <f t="shared" si="14"/>
        <v>53462535839.999992</v>
      </c>
      <c r="F21" s="7">
        <v>5037000</v>
      </c>
      <c r="G21" s="7">
        <v>5034000</v>
      </c>
      <c r="H21" s="4">
        <f t="shared" si="5"/>
        <v>10613.963835616436</v>
      </c>
      <c r="I21" s="10">
        <f t="shared" si="6"/>
        <v>10620.289201430272</v>
      </c>
    </row>
    <row r="22" spans="1:9" x14ac:dyDescent="0.35">
      <c r="A22" s="12" t="s">
        <v>77</v>
      </c>
      <c r="B22" s="3" t="s">
        <v>12</v>
      </c>
      <c r="C22" s="17">
        <f>SUM(C19:C21)</f>
        <v>28421.52</v>
      </c>
      <c r="D22" s="19"/>
      <c r="E22" s="17">
        <f>SUM(E19:E21)</f>
        <v>162671990796</v>
      </c>
      <c r="F22" s="17">
        <f t="shared" ref="F22" si="15">SUM(F19:F21)</f>
        <v>15814000</v>
      </c>
      <c r="G22" s="17">
        <f t="shared" ref="G22" si="16">SUM(G19:G21)</f>
        <v>15808000</v>
      </c>
      <c r="H22" s="17">
        <f t="shared" si="5"/>
        <v>10286.580928038447</v>
      </c>
      <c r="I22" s="23">
        <f t="shared" si="6"/>
        <v>10290.485247722672</v>
      </c>
    </row>
    <row r="23" spans="1:9" x14ac:dyDescent="0.35">
      <c r="A23" s="12" t="s">
        <v>78</v>
      </c>
      <c r="B23" s="3" t="s">
        <v>12</v>
      </c>
      <c r="C23" s="15">
        <v>0</v>
      </c>
      <c r="D23" s="15">
        <v>0</v>
      </c>
      <c r="E23" s="5">
        <f t="shared" ref="E23:E24" si="17">C23*D23</f>
        <v>0</v>
      </c>
      <c r="F23" s="15">
        <v>0</v>
      </c>
      <c r="G23" s="15">
        <v>0</v>
      </c>
      <c r="H23" s="5">
        <f t="shared" si="5"/>
        <v>0</v>
      </c>
      <c r="I23" s="14">
        <f t="shared" si="6"/>
        <v>0</v>
      </c>
    </row>
    <row r="24" spans="1:9" x14ac:dyDescent="0.35">
      <c r="A24" s="12" t="s">
        <v>79</v>
      </c>
      <c r="B24" s="3" t="s">
        <v>12</v>
      </c>
      <c r="C24" s="7">
        <v>9783.64</v>
      </c>
      <c r="D24" s="7">
        <v>5723550</v>
      </c>
      <c r="E24" s="4">
        <f t="shared" si="17"/>
        <v>55997152722</v>
      </c>
      <c r="F24" s="7">
        <v>3405000</v>
      </c>
      <c r="G24" s="7">
        <v>3401595</v>
      </c>
      <c r="H24" s="4">
        <f t="shared" si="5"/>
        <v>16445.56614449339</v>
      </c>
      <c r="I24" s="10">
        <f t="shared" si="6"/>
        <v>16462.028172666058</v>
      </c>
    </row>
    <row r="25" spans="1:9" x14ac:dyDescent="0.35">
      <c r="A25" s="8" t="s">
        <v>80</v>
      </c>
      <c r="B25" s="3" t="s">
        <v>12</v>
      </c>
      <c r="C25" s="17">
        <f>SUM(C23:C24)</f>
        <v>9783.64</v>
      </c>
      <c r="D25" s="19"/>
      <c r="E25" s="17">
        <f t="shared" ref="E25:G25" si="18">SUM(E23:E24)</f>
        <v>55997152722</v>
      </c>
      <c r="F25" s="17">
        <f t="shared" si="18"/>
        <v>3405000</v>
      </c>
      <c r="G25" s="17">
        <f t="shared" si="18"/>
        <v>3401595</v>
      </c>
      <c r="H25" s="17">
        <f t="shared" si="5"/>
        <v>16445.56614449339</v>
      </c>
      <c r="I25" s="23">
        <f t="shared" si="6"/>
        <v>16462.028172666058</v>
      </c>
    </row>
    <row r="26" spans="1:9" x14ac:dyDescent="0.35">
      <c r="A26" s="8" t="s">
        <v>81</v>
      </c>
      <c r="B26" s="3" t="s">
        <v>12</v>
      </c>
      <c r="C26" s="2">
        <v>13.58</v>
      </c>
      <c r="D26" s="61">
        <v>5723550</v>
      </c>
      <c r="E26" s="2">
        <f>C26*D26</f>
        <v>77725809</v>
      </c>
      <c r="F26" s="2">
        <v>0</v>
      </c>
      <c r="G26" s="2">
        <v>0</v>
      </c>
      <c r="H26" s="21">
        <f t="shared" si="5"/>
        <v>0</v>
      </c>
      <c r="I26" s="22">
        <f t="shared" si="6"/>
        <v>0</v>
      </c>
    </row>
    <row r="27" spans="1:9" x14ac:dyDescent="0.35">
      <c r="A27" s="11" t="s">
        <v>82</v>
      </c>
      <c r="B27" s="20" t="s">
        <v>12</v>
      </c>
      <c r="C27" s="65">
        <v>2.76</v>
      </c>
      <c r="D27" s="62">
        <v>5723550</v>
      </c>
      <c r="E27" s="62">
        <f>C27*D27</f>
        <v>15796997.999999998</v>
      </c>
      <c r="F27" s="62">
        <v>0</v>
      </c>
      <c r="G27" s="62">
        <v>0</v>
      </c>
      <c r="H27" s="62">
        <f t="shared" si="5"/>
        <v>0</v>
      </c>
      <c r="I27" s="63">
        <f t="shared" si="6"/>
        <v>0</v>
      </c>
    </row>
    <row r="28" spans="1:9" x14ac:dyDescent="0.35">
      <c r="A28" s="75" t="s">
        <v>83</v>
      </c>
      <c r="B28" s="76" t="s">
        <v>12</v>
      </c>
      <c r="C28" s="77">
        <f>SUM(C5,C8,C11,C14,C18,C22,C25,C26,C27)</f>
        <v>86552.63</v>
      </c>
      <c r="D28" s="78"/>
      <c r="E28" s="77">
        <f>SUM(E5,E8,E11,E14,E18,E22,E25,E26,E27)</f>
        <v>490995919446.98401</v>
      </c>
      <c r="F28" s="77">
        <f>SUM(F5,F8,F11,F14,F18,F22,F25,F26,F27)</f>
        <v>36002000</v>
      </c>
      <c r="G28" s="77">
        <f>SUM(G5,G8,G11,G14,G18,G22,G25,G26,G27)</f>
        <v>35975812</v>
      </c>
      <c r="H28" s="77">
        <f t="shared" si="5"/>
        <v>13638.017872534416</v>
      </c>
      <c r="I28" s="79">
        <f t="shared" si="6"/>
        <v>13647.945443093377</v>
      </c>
    </row>
    <row r="30" spans="1:9" x14ac:dyDescent="0.35">
      <c r="A30" s="120" t="s">
        <v>23</v>
      </c>
      <c r="B30" s="121"/>
      <c r="C30" s="121"/>
      <c r="D30" s="121"/>
      <c r="E30" s="121"/>
      <c r="F30" s="121"/>
      <c r="G30" s="121"/>
      <c r="H30" s="121"/>
      <c r="I30" s="122"/>
    </row>
    <row r="31" spans="1:9" x14ac:dyDescent="0.35">
      <c r="A31" s="8" t="s">
        <v>2</v>
      </c>
      <c r="B31" s="2" t="s">
        <v>3</v>
      </c>
      <c r="C31" s="2" t="s">
        <v>4</v>
      </c>
      <c r="D31" s="2" t="s">
        <v>5</v>
      </c>
      <c r="E31" s="6" t="s">
        <v>6</v>
      </c>
      <c r="F31" s="2" t="s">
        <v>7</v>
      </c>
      <c r="G31" s="2" t="s">
        <v>8</v>
      </c>
      <c r="H31" s="2" t="s">
        <v>9</v>
      </c>
      <c r="I31" s="9" t="s">
        <v>10</v>
      </c>
    </row>
    <row r="32" spans="1:9" x14ac:dyDescent="0.35">
      <c r="A32" s="8" t="s">
        <v>58</v>
      </c>
      <c r="B32" s="3" t="s">
        <v>12</v>
      </c>
      <c r="C32" s="3">
        <v>0</v>
      </c>
      <c r="D32" s="3">
        <v>0</v>
      </c>
      <c r="E32" s="5">
        <f t="shared" ref="E32:E33" si="19">C32*D32</f>
        <v>0</v>
      </c>
      <c r="F32" s="3">
        <v>0</v>
      </c>
      <c r="G32" s="3">
        <v>0</v>
      </c>
      <c r="H32" s="5">
        <f t="shared" ref="H32:H33" si="20">IF(F32,($E32)/F32,0)</f>
        <v>0</v>
      </c>
      <c r="I32" s="14">
        <f t="shared" ref="I32:I33" si="21">IF(G32,($E32)/G32,0)</f>
        <v>0</v>
      </c>
    </row>
    <row r="33" spans="1:9" x14ac:dyDescent="0.35">
      <c r="A33" s="8" t="s">
        <v>59</v>
      </c>
      <c r="B33" s="3" t="s">
        <v>12</v>
      </c>
      <c r="C33" s="3">
        <v>0</v>
      </c>
      <c r="D33" s="3">
        <v>0</v>
      </c>
      <c r="E33" s="5">
        <f t="shared" si="19"/>
        <v>0</v>
      </c>
      <c r="F33" s="3">
        <v>0</v>
      </c>
      <c r="G33" s="3">
        <v>0</v>
      </c>
      <c r="H33" s="5">
        <f t="shared" si="20"/>
        <v>0</v>
      </c>
      <c r="I33" s="14">
        <f t="shared" si="21"/>
        <v>0</v>
      </c>
    </row>
    <row r="34" spans="1:9" x14ac:dyDescent="0.35">
      <c r="A34" s="8" t="s">
        <v>60</v>
      </c>
      <c r="B34" s="3" t="s">
        <v>12</v>
      </c>
      <c r="C34" s="2">
        <f>SUM(C32:C33)</f>
        <v>0</v>
      </c>
      <c r="D34" s="18"/>
      <c r="E34" s="2">
        <f t="shared" ref="E34" si="22">SUM(E32:E33)</f>
        <v>0</v>
      </c>
      <c r="F34" s="2">
        <f t="shared" ref="F34" si="23">SUM(F32:F33)</f>
        <v>0</v>
      </c>
      <c r="G34" s="2">
        <f t="shared" ref="G34" si="24">SUM(G32:G33)</f>
        <v>0</v>
      </c>
      <c r="H34" s="21">
        <f t="shared" ref="H34:H36" si="25">IF(F34,($E34)/F34,0)</f>
        <v>0</v>
      </c>
      <c r="I34" s="22">
        <f t="shared" ref="I34:I36" si="26">IF(G34,($E34)/G34,0)</f>
        <v>0</v>
      </c>
    </row>
    <row r="35" spans="1:9" x14ac:dyDescent="0.35">
      <c r="A35" s="8" t="s">
        <v>61</v>
      </c>
      <c r="B35" s="3" t="s">
        <v>12</v>
      </c>
      <c r="C35" s="3">
        <v>0</v>
      </c>
      <c r="D35" s="3">
        <v>0</v>
      </c>
      <c r="E35" s="5">
        <f t="shared" ref="E35:E36" si="27">C35*D35</f>
        <v>0</v>
      </c>
      <c r="F35" s="3">
        <v>0</v>
      </c>
      <c r="G35" s="3">
        <v>0</v>
      </c>
      <c r="H35" s="5">
        <f t="shared" si="25"/>
        <v>0</v>
      </c>
      <c r="I35" s="14">
        <f t="shared" si="26"/>
        <v>0</v>
      </c>
    </row>
    <row r="36" spans="1:9" x14ac:dyDescent="0.35">
      <c r="A36" s="8" t="s">
        <v>62</v>
      </c>
      <c r="B36" s="3" t="s">
        <v>12</v>
      </c>
      <c r="C36" s="3">
        <v>0</v>
      </c>
      <c r="D36" s="3">
        <v>0</v>
      </c>
      <c r="E36" s="5">
        <f t="shared" si="27"/>
        <v>0</v>
      </c>
      <c r="F36" s="3">
        <v>0</v>
      </c>
      <c r="G36" s="3">
        <v>0</v>
      </c>
      <c r="H36" s="5">
        <f t="shared" si="25"/>
        <v>0</v>
      </c>
      <c r="I36" s="14">
        <f t="shared" si="26"/>
        <v>0</v>
      </c>
    </row>
    <row r="37" spans="1:9" x14ac:dyDescent="0.35">
      <c r="A37" s="8" t="s">
        <v>63</v>
      </c>
      <c r="B37" s="3" t="s">
        <v>12</v>
      </c>
      <c r="C37" s="2">
        <f>SUM(C35:C36)</f>
        <v>0</v>
      </c>
      <c r="D37" s="18"/>
      <c r="E37" s="2">
        <f t="shared" ref="E37" si="28">SUM(E35:E36)</f>
        <v>0</v>
      </c>
      <c r="F37" s="2">
        <f t="shared" ref="F37" si="29">SUM(F35:F36)</f>
        <v>0</v>
      </c>
      <c r="G37" s="2">
        <f t="shared" ref="G37" si="30">SUM(G35:G36)</f>
        <v>0</v>
      </c>
      <c r="H37" s="21">
        <f t="shared" ref="H37:H39" si="31">IF(F37,($E37)/F37,0)</f>
        <v>0</v>
      </c>
      <c r="I37" s="22">
        <f t="shared" ref="I37:I39" si="32">IF(G37,($E37)/G37,0)</f>
        <v>0</v>
      </c>
    </row>
    <row r="38" spans="1:9" x14ac:dyDescent="0.35">
      <c r="A38" s="12" t="s">
        <v>64</v>
      </c>
      <c r="B38" s="3" t="s">
        <v>12</v>
      </c>
      <c r="C38" s="4">
        <v>8921.4500000000007</v>
      </c>
      <c r="D38" s="4">
        <v>5723550</v>
      </c>
      <c r="E38" s="4">
        <f t="shared" ref="E38:E53" si="33">C38*D38</f>
        <v>51062365147.500008</v>
      </c>
      <c r="F38" s="4">
        <v>2964000</v>
      </c>
      <c r="G38" s="4">
        <v>2961036</v>
      </c>
      <c r="H38" s="4">
        <f t="shared" si="31"/>
        <v>17227.518605769234</v>
      </c>
      <c r="I38" s="10">
        <f t="shared" si="32"/>
        <v>17244.763369138371</v>
      </c>
    </row>
    <row r="39" spans="1:9" x14ac:dyDescent="0.35">
      <c r="A39" s="12" t="s">
        <v>65</v>
      </c>
      <c r="B39" s="3" t="s">
        <v>12</v>
      </c>
      <c r="C39" s="4">
        <v>4910.29</v>
      </c>
      <c r="D39" s="4">
        <v>5723550</v>
      </c>
      <c r="E39" s="4">
        <f t="shared" si="33"/>
        <v>28104290329.5</v>
      </c>
      <c r="F39" s="4">
        <v>1543000</v>
      </c>
      <c r="G39" s="4">
        <v>1541457</v>
      </c>
      <c r="H39" s="4">
        <f t="shared" si="31"/>
        <v>18214.057245301359</v>
      </c>
      <c r="I39" s="10">
        <f t="shared" si="32"/>
        <v>18232.289534836196</v>
      </c>
    </row>
    <row r="40" spans="1:9" x14ac:dyDescent="0.35">
      <c r="A40" s="8" t="s">
        <v>66</v>
      </c>
      <c r="B40" s="3" t="s">
        <v>12</v>
      </c>
      <c r="C40" s="17">
        <f>SUM(C38:C39)</f>
        <v>13831.740000000002</v>
      </c>
      <c r="D40" s="18"/>
      <c r="E40" s="17">
        <f>SUM(E38:E39)</f>
        <v>79166655477</v>
      </c>
      <c r="F40" s="17">
        <f t="shared" ref="F40" si="34">SUM(F38:F39)</f>
        <v>4507000</v>
      </c>
      <c r="G40" s="17">
        <f t="shared" ref="G40" si="35">SUM(G38:G39)</f>
        <v>4502493</v>
      </c>
      <c r="H40" s="17">
        <f t="shared" ref="H40:H42" si="36">IF(F40,($E40)/F40,0)</f>
        <v>17565.266358331486</v>
      </c>
      <c r="I40" s="23">
        <f t="shared" ref="I40:I42" si="37">IF(G40,($E40)/G40,0)</f>
        <v>17582.849207539024</v>
      </c>
    </row>
    <row r="41" spans="1:9" x14ac:dyDescent="0.35">
      <c r="A41" s="12" t="s">
        <v>67</v>
      </c>
      <c r="B41" s="3" t="s">
        <v>12</v>
      </c>
      <c r="C41" s="3">
        <v>0</v>
      </c>
      <c r="D41" s="3">
        <v>0</v>
      </c>
      <c r="E41" s="5">
        <f t="shared" si="33"/>
        <v>0</v>
      </c>
      <c r="F41" s="3">
        <v>0</v>
      </c>
      <c r="G41" s="3">
        <v>0</v>
      </c>
      <c r="H41" s="5">
        <f t="shared" si="36"/>
        <v>0</v>
      </c>
      <c r="I41" s="14">
        <f t="shared" si="37"/>
        <v>0</v>
      </c>
    </row>
    <row r="42" spans="1:9" x14ac:dyDescent="0.35">
      <c r="A42" s="12" t="s">
        <v>68</v>
      </c>
      <c r="B42" s="3" t="s">
        <v>12</v>
      </c>
      <c r="C42" s="4">
        <v>9500.75</v>
      </c>
      <c r="D42" s="4">
        <v>5386512.5999999996</v>
      </c>
      <c r="E42" s="4">
        <f t="shared" si="33"/>
        <v>51175909584.449997</v>
      </c>
      <c r="F42" s="4">
        <v>3688000</v>
      </c>
      <c r="G42" s="4">
        <v>3684312</v>
      </c>
      <c r="H42" s="4">
        <f t="shared" si="36"/>
        <v>13876.331232226137</v>
      </c>
      <c r="I42" s="10">
        <f t="shared" si="37"/>
        <v>13890.221453679818</v>
      </c>
    </row>
    <row r="43" spans="1:9" x14ac:dyDescent="0.35">
      <c r="A43" s="8" t="s">
        <v>69</v>
      </c>
      <c r="B43" s="3" t="s">
        <v>12</v>
      </c>
      <c r="C43" s="17">
        <f>SUM(C41:C42)</f>
        <v>9500.75</v>
      </c>
      <c r="D43" s="18"/>
      <c r="E43" s="17">
        <f t="shared" ref="E43" si="38">SUM(E41:E42)</f>
        <v>51175909584.449997</v>
      </c>
      <c r="F43" s="17">
        <f t="shared" ref="F43" si="39">SUM(F41:F42)</f>
        <v>3688000</v>
      </c>
      <c r="G43" s="17">
        <f t="shared" ref="G43" si="40">SUM(G41:G42)</f>
        <v>3684312</v>
      </c>
      <c r="H43" s="17">
        <f t="shared" ref="H43:H45" si="41">IF(F43,($E43)/F43,0)</f>
        <v>13876.331232226137</v>
      </c>
      <c r="I43" s="23">
        <f t="shared" ref="I43:I45" si="42">IF(G43,($E43)/G43,0)</f>
        <v>13890.221453679818</v>
      </c>
    </row>
    <row r="44" spans="1:9" x14ac:dyDescent="0.35">
      <c r="A44" s="8" t="s">
        <v>70</v>
      </c>
      <c r="B44" s="3" t="s">
        <v>12</v>
      </c>
      <c r="C44" s="3">
        <v>0</v>
      </c>
      <c r="D44" s="3">
        <v>0</v>
      </c>
      <c r="E44" s="5">
        <f t="shared" si="33"/>
        <v>0</v>
      </c>
      <c r="F44" s="3">
        <v>0</v>
      </c>
      <c r="G44" s="3">
        <v>0</v>
      </c>
      <c r="H44" s="5">
        <f t="shared" si="41"/>
        <v>0</v>
      </c>
      <c r="I44" s="14">
        <f t="shared" si="42"/>
        <v>0</v>
      </c>
    </row>
    <row r="45" spans="1:9" x14ac:dyDescent="0.35">
      <c r="A45" s="8" t="s">
        <v>71</v>
      </c>
      <c r="B45" s="3" t="s">
        <v>12</v>
      </c>
      <c r="C45" s="4">
        <v>10303.69</v>
      </c>
      <c r="D45" s="4">
        <v>5723550</v>
      </c>
      <c r="E45" s="4">
        <f t="shared" si="33"/>
        <v>58973684899.5</v>
      </c>
      <c r="F45" s="4">
        <v>3882000</v>
      </c>
      <c r="G45" s="4">
        <v>3878118</v>
      </c>
      <c r="H45" s="4">
        <f t="shared" si="41"/>
        <v>15191.572617078826</v>
      </c>
      <c r="I45" s="10">
        <f t="shared" si="42"/>
        <v>15206.7793964753</v>
      </c>
    </row>
    <row r="46" spans="1:9" x14ac:dyDescent="0.35">
      <c r="A46" s="8" t="s">
        <v>72</v>
      </c>
      <c r="B46" s="3" t="s">
        <v>12</v>
      </c>
      <c r="C46" s="3">
        <v>0</v>
      </c>
      <c r="D46" s="3">
        <v>0</v>
      </c>
      <c r="E46" s="5">
        <f t="shared" si="33"/>
        <v>0</v>
      </c>
      <c r="F46" s="3">
        <v>0</v>
      </c>
      <c r="G46" s="3">
        <v>0</v>
      </c>
      <c r="H46" s="5">
        <f t="shared" ref="H46" si="43">IF(F46,($E46)/F46,0)</f>
        <v>0</v>
      </c>
      <c r="I46" s="14">
        <f t="shared" ref="I46" si="44">IF(G46,($E46)/G46,0)</f>
        <v>0</v>
      </c>
    </row>
    <row r="47" spans="1:9" x14ac:dyDescent="0.35">
      <c r="A47" s="8" t="s">
        <v>73</v>
      </c>
      <c r="B47" s="3" t="s">
        <v>12</v>
      </c>
      <c r="C47" s="17">
        <f>SUM(C44:C46)</f>
        <v>10303.69</v>
      </c>
      <c r="D47" s="24"/>
      <c r="E47" s="17">
        <f>SUM(E44:E46)</f>
        <v>58973684899.5</v>
      </c>
      <c r="F47" s="17">
        <f t="shared" ref="F47" si="45">SUM(F44:F46)</f>
        <v>3882000</v>
      </c>
      <c r="G47" s="17">
        <f t="shared" ref="G47" si="46">SUM(G44:G46)</f>
        <v>3878118</v>
      </c>
      <c r="H47" s="17">
        <f t="shared" ref="H47:H50" si="47">IF(F47,($E47)/F47,0)</f>
        <v>15191.572617078826</v>
      </c>
      <c r="I47" s="23">
        <f t="shared" ref="I47:I50" si="48">IF(G47,($E47)/G47,0)</f>
        <v>15206.7793964753</v>
      </c>
    </row>
    <row r="48" spans="1:9" x14ac:dyDescent="0.35">
      <c r="A48" s="12" t="s">
        <v>74</v>
      </c>
      <c r="B48" s="3" t="s">
        <v>12</v>
      </c>
      <c r="C48" s="7">
        <v>7881.4</v>
      </c>
      <c r="D48" s="4">
        <v>5723550</v>
      </c>
      <c r="E48" s="4">
        <f t="shared" si="33"/>
        <v>45109586970</v>
      </c>
      <c r="F48" s="7">
        <v>4458000</v>
      </c>
      <c r="G48" s="7">
        <v>4455000</v>
      </c>
      <c r="H48" s="4">
        <f t="shared" si="47"/>
        <v>10118.794744279947</v>
      </c>
      <c r="I48" s="10">
        <f t="shared" si="48"/>
        <v>10125.608747474747</v>
      </c>
    </row>
    <row r="49" spans="1:9" x14ac:dyDescent="0.35">
      <c r="A49" s="12" t="s">
        <v>75</v>
      </c>
      <c r="B49" s="3" t="s">
        <v>12</v>
      </c>
      <c r="C49" s="7">
        <v>6238.31</v>
      </c>
      <c r="D49" s="4">
        <v>5723550</v>
      </c>
      <c r="E49" s="4">
        <f t="shared" si="33"/>
        <v>35705279200.5</v>
      </c>
      <c r="F49" s="7">
        <v>3499000</v>
      </c>
      <c r="G49" s="7">
        <v>3497000</v>
      </c>
      <c r="H49" s="4">
        <f t="shared" si="47"/>
        <v>10204.423892683624</v>
      </c>
      <c r="I49" s="10">
        <f t="shared" si="48"/>
        <v>10210.259994423792</v>
      </c>
    </row>
    <row r="50" spans="1:9" x14ac:dyDescent="0.35">
      <c r="A50" s="12" t="s">
        <v>76</v>
      </c>
      <c r="B50" s="3" t="s">
        <v>12</v>
      </c>
      <c r="C50" s="7">
        <v>7870.05</v>
      </c>
      <c r="D50" s="4">
        <v>5723550</v>
      </c>
      <c r="E50" s="4">
        <f t="shared" si="33"/>
        <v>45044624677.5</v>
      </c>
      <c r="F50" s="7">
        <v>4249000</v>
      </c>
      <c r="G50" s="7">
        <v>4247000</v>
      </c>
      <c r="H50" s="4">
        <f t="shared" si="47"/>
        <v>10601.229625205931</v>
      </c>
      <c r="I50" s="10">
        <f t="shared" si="48"/>
        <v>10606.221963150459</v>
      </c>
    </row>
    <row r="51" spans="1:9" x14ac:dyDescent="0.35">
      <c r="A51" s="12" t="s">
        <v>77</v>
      </c>
      <c r="B51" s="3" t="s">
        <v>12</v>
      </c>
      <c r="C51" s="17">
        <f>SUM(C48:C50)</f>
        <v>21989.759999999998</v>
      </c>
      <c r="D51" s="19"/>
      <c r="E51" s="17">
        <f>SUM(E48:E50)</f>
        <v>125859490848</v>
      </c>
      <c r="F51" s="17">
        <f t="shared" ref="F51" si="49">SUM(F48:F50)</f>
        <v>12206000</v>
      </c>
      <c r="G51" s="17">
        <f t="shared" ref="G51" si="50">SUM(G48:G50)</f>
        <v>12199000</v>
      </c>
      <c r="H51" s="17">
        <f t="shared" ref="H51:H53" si="51">IF(F51,($E51)/F51,0)</f>
        <v>10311.280587252171</v>
      </c>
      <c r="I51" s="23">
        <f t="shared" ref="I51:I53" si="52">IF(G51,($E51)/G51,0)</f>
        <v>10317.197380768916</v>
      </c>
    </row>
    <row r="52" spans="1:9" x14ac:dyDescent="0.35">
      <c r="A52" s="12" t="s">
        <v>78</v>
      </c>
      <c r="B52" s="3" t="s">
        <v>12</v>
      </c>
      <c r="C52" s="3">
        <v>0</v>
      </c>
      <c r="D52" s="3">
        <v>0</v>
      </c>
      <c r="E52" s="5">
        <f t="shared" si="33"/>
        <v>0</v>
      </c>
      <c r="F52" s="3">
        <v>0</v>
      </c>
      <c r="G52" s="3">
        <v>0</v>
      </c>
      <c r="H52" s="5">
        <f t="shared" si="51"/>
        <v>0</v>
      </c>
      <c r="I52" s="14">
        <f t="shared" si="52"/>
        <v>0</v>
      </c>
    </row>
    <row r="53" spans="1:9" x14ac:dyDescent="0.35">
      <c r="A53" s="12" t="s">
        <v>79</v>
      </c>
      <c r="B53" s="3" t="s">
        <v>12</v>
      </c>
      <c r="C53" s="7">
        <v>8062.9233333333259</v>
      </c>
      <c r="D53" s="7">
        <v>5723550</v>
      </c>
      <c r="E53" s="4">
        <f t="shared" si="33"/>
        <v>46148544844.499954</v>
      </c>
      <c r="F53" s="7">
        <v>2791000</v>
      </c>
      <c r="G53" s="7">
        <v>2788209</v>
      </c>
      <c r="H53" s="4">
        <f t="shared" si="51"/>
        <v>16534.770635793608</v>
      </c>
      <c r="I53" s="10">
        <f t="shared" si="52"/>
        <v>16551.321957751356</v>
      </c>
    </row>
    <row r="54" spans="1:9" x14ac:dyDescent="0.35">
      <c r="A54" s="8" t="s">
        <v>80</v>
      </c>
      <c r="B54" s="3" t="s">
        <v>12</v>
      </c>
      <c r="C54" s="17">
        <f>SUM(C52:C53)</f>
        <v>8062.9233333333259</v>
      </c>
      <c r="D54" s="19"/>
      <c r="E54" s="17">
        <f t="shared" ref="E54" si="53">SUM(E52:E53)</f>
        <v>46148544844.499954</v>
      </c>
      <c r="F54" s="17">
        <f t="shared" ref="F54" si="54">SUM(F52:F53)</f>
        <v>2791000</v>
      </c>
      <c r="G54" s="17">
        <f t="shared" ref="G54" si="55">SUM(G52:G53)</f>
        <v>2788209</v>
      </c>
      <c r="H54" s="17">
        <f t="shared" ref="H54:H57" si="56">IF(F54,($E54)/F54,0)</f>
        <v>16534.770635793608</v>
      </c>
      <c r="I54" s="23">
        <f t="shared" ref="I54:I57" si="57">IF(G54,($E54)/G54,0)</f>
        <v>16551.321957751356</v>
      </c>
    </row>
    <row r="55" spans="1:9" x14ac:dyDescent="0.35">
      <c r="A55" s="12" t="s">
        <v>81</v>
      </c>
      <c r="B55" s="72" t="s">
        <v>12</v>
      </c>
      <c r="C55" s="64">
        <v>0.75166666666648652</v>
      </c>
      <c r="D55" s="61">
        <v>5723550</v>
      </c>
      <c r="E55" s="61">
        <f>C55*D55</f>
        <v>4302201.749998969</v>
      </c>
      <c r="F55" s="61">
        <v>0</v>
      </c>
      <c r="G55" s="61">
        <v>0</v>
      </c>
      <c r="H55" s="61">
        <f t="shared" si="56"/>
        <v>0</v>
      </c>
      <c r="I55" s="73">
        <f t="shared" si="57"/>
        <v>0</v>
      </c>
    </row>
    <row r="56" spans="1:9" x14ac:dyDescent="0.35">
      <c r="A56" s="8" t="s">
        <v>82</v>
      </c>
      <c r="B56" s="3" t="s">
        <v>12</v>
      </c>
      <c r="C56" s="71">
        <v>311.09523809523807</v>
      </c>
      <c r="D56" s="21">
        <v>5723550</v>
      </c>
      <c r="E56" s="21">
        <f>C56*D56</f>
        <v>1780569149.9999998</v>
      </c>
      <c r="F56" s="17">
        <v>192000</v>
      </c>
      <c r="G56" s="17">
        <v>186210</v>
      </c>
      <c r="H56" s="21">
        <f t="shared" si="56"/>
        <v>9273.7976562499989</v>
      </c>
      <c r="I56" s="22">
        <f t="shared" si="57"/>
        <v>9562.1564362816171</v>
      </c>
    </row>
    <row r="57" spans="1:9" x14ac:dyDescent="0.35">
      <c r="A57" s="75" t="s">
        <v>83</v>
      </c>
      <c r="B57" s="76" t="s">
        <v>12</v>
      </c>
      <c r="C57" s="77">
        <f>SUM(C34,C37,C40,C43,C47,C51,C54,C55,C56)</f>
        <v>64000.710238095227</v>
      </c>
      <c r="D57" s="80"/>
      <c r="E57" s="77">
        <f>SUM(E34,E37,E40,E43,E47,E51,E54,E55,E56)</f>
        <v>363109157005.19995</v>
      </c>
      <c r="F57" s="77">
        <f>SUM(F34,F37,F40,F43,F47,F51,F54,F55,F56)</f>
        <v>27266000</v>
      </c>
      <c r="G57" s="77">
        <f>SUM(G34,G37,G40,G43,G47,G51,G54,G55,G56)</f>
        <v>27238342</v>
      </c>
      <c r="H57" s="77">
        <f t="shared" si="56"/>
        <v>13317.287354404751</v>
      </c>
      <c r="I57" s="79">
        <f t="shared" si="57"/>
        <v>13330.809819672575</v>
      </c>
    </row>
    <row r="59" spans="1:9" x14ac:dyDescent="0.35">
      <c r="A59" s="120" t="s">
        <v>24</v>
      </c>
      <c r="B59" s="121"/>
      <c r="C59" s="121"/>
      <c r="D59" s="121"/>
      <c r="E59" s="121"/>
      <c r="F59" s="121"/>
      <c r="G59" s="121"/>
      <c r="H59" s="121"/>
      <c r="I59" s="122"/>
    </row>
    <row r="60" spans="1:9" x14ac:dyDescent="0.35">
      <c r="A60" s="8" t="s">
        <v>2</v>
      </c>
      <c r="B60" s="2" t="s">
        <v>3</v>
      </c>
      <c r="C60" s="2" t="s">
        <v>4</v>
      </c>
      <c r="D60" s="2" t="s">
        <v>5</v>
      </c>
      <c r="E60" s="6" t="s">
        <v>6</v>
      </c>
      <c r="F60" s="2" t="s">
        <v>7</v>
      </c>
      <c r="G60" s="2" t="s">
        <v>8</v>
      </c>
      <c r="H60" s="2" t="s">
        <v>9</v>
      </c>
      <c r="I60" s="9" t="s">
        <v>10</v>
      </c>
    </row>
    <row r="61" spans="1:9" x14ac:dyDescent="0.35">
      <c r="A61" s="8" t="s">
        <v>58</v>
      </c>
      <c r="B61" s="3" t="s">
        <v>12</v>
      </c>
      <c r="C61" s="25">
        <v>0</v>
      </c>
      <c r="D61" s="25">
        <v>0</v>
      </c>
      <c r="E61" s="5">
        <f t="shared" ref="E61:E62" si="58">C61*D61</f>
        <v>0</v>
      </c>
      <c r="F61" s="25">
        <v>0</v>
      </c>
      <c r="G61" s="25">
        <v>0</v>
      </c>
      <c r="H61" s="5">
        <f t="shared" ref="H61:H63" si="59">IF(F61,($E61)/F61,0)</f>
        <v>0</v>
      </c>
      <c r="I61" s="14">
        <f t="shared" ref="I61:I63" si="60">IF(G61,($E61)/G61,0)</f>
        <v>0</v>
      </c>
    </row>
    <row r="62" spans="1:9" x14ac:dyDescent="0.35">
      <c r="A62" s="8" t="s">
        <v>59</v>
      </c>
      <c r="B62" s="3" t="s">
        <v>12</v>
      </c>
      <c r="C62" s="25">
        <v>0</v>
      </c>
      <c r="D62" s="25">
        <v>0</v>
      </c>
      <c r="E62" s="5">
        <f t="shared" si="58"/>
        <v>0</v>
      </c>
      <c r="F62" s="25">
        <v>0</v>
      </c>
      <c r="G62" s="25">
        <v>0</v>
      </c>
      <c r="H62" s="5">
        <f t="shared" si="59"/>
        <v>0</v>
      </c>
      <c r="I62" s="14">
        <f t="shared" si="60"/>
        <v>0</v>
      </c>
    </row>
    <row r="63" spans="1:9" x14ac:dyDescent="0.35">
      <c r="A63" s="8" t="s">
        <v>60</v>
      </c>
      <c r="B63" s="3" t="s">
        <v>12</v>
      </c>
      <c r="C63" s="21">
        <f t="shared" ref="C63:E63" si="61">SUM(C61:C62)</f>
        <v>0</v>
      </c>
      <c r="D63" s="26"/>
      <c r="E63" s="21">
        <f t="shared" si="61"/>
        <v>0</v>
      </c>
      <c r="F63" s="21">
        <f t="shared" ref="F63" si="62">SUM(F61:F62)</f>
        <v>0</v>
      </c>
      <c r="G63" s="21">
        <f t="shared" ref="G63" si="63">SUM(G61:G62)</f>
        <v>0</v>
      </c>
      <c r="H63" s="21">
        <f t="shared" si="59"/>
        <v>0</v>
      </c>
      <c r="I63" s="22">
        <f t="shared" si="60"/>
        <v>0</v>
      </c>
    </row>
    <row r="64" spans="1:9" x14ac:dyDescent="0.35">
      <c r="A64" s="8" t="s">
        <v>61</v>
      </c>
      <c r="B64" s="3" t="s">
        <v>12</v>
      </c>
      <c r="C64" s="25">
        <v>0</v>
      </c>
      <c r="D64" s="25">
        <v>0</v>
      </c>
      <c r="E64" s="5">
        <f t="shared" ref="E64:E65" si="64">C64*D64</f>
        <v>0</v>
      </c>
      <c r="F64" s="25">
        <v>0</v>
      </c>
      <c r="G64" s="25">
        <v>0</v>
      </c>
      <c r="H64" s="5">
        <f t="shared" ref="H64:H66" si="65">IF(F64,($E64)/F64,0)</f>
        <v>0</v>
      </c>
      <c r="I64" s="14">
        <f t="shared" ref="I64:I66" si="66">IF(G64,($E64)/G64,0)</f>
        <v>0</v>
      </c>
    </row>
    <row r="65" spans="1:9" x14ac:dyDescent="0.35">
      <c r="A65" s="8" t="s">
        <v>62</v>
      </c>
      <c r="B65" s="3" t="s">
        <v>12</v>
      </c>
      <c r="C65" s="25">
        <v>0</v>
      </c>
      <c r="D65" s="25">
        <v>0</v>
      </c>
      <c r="E65" s="5">
        <f t="shared" si="64"/>
        <v>0</v>
      </c>
      <c r="F65" s="25">
        <v>0</v>
      </c>
      <c r="G65" s="25">
        <v>0</v>
      </c>
      <c r="H65" s="5">
        <f t="shared" si="65"/>
        <v>0</v>
      </c>
      <c r="I65" s="14">
        <f t="shared" si="66"/>
        <v>0</v>
      </c>
    </row>
    <row r="66" spans="1:9" x14ac:dyDescent="0.35">
      <c r="A66" s="8" t="s">
        <v>63</v>
      </c>
      <c r="B66" s="3" t="s">
        <v>12</v>
      </c>
      <c r="C66" s="21">
        <f t="shared" ref="C66" si="67">SUM(C64:C65)</f>
        <v>0</v>
      </c>
      <c r="D66" s="26"/>
      <c r="E66" s="21">
        <f t="shared" ref="E66" si="68">SUM(E64:E65)</f>
        <v>0</v>
      </c>
      <c r="F66" s="21">
        <f t="shared" ref="F66" si="69">SUM(F64:F65)</f>
        <v>0</v>
      </c>
      <c r="G66" s="21">
        <f t="shared" ref="G66" si="70">SUM(G64:G65)</f>
        <v>0</v>
      </c>
      <c r="H66" s="21">
        <f t="shared" si="65"/>
        <v>0</v>
      </c>
      <c r="I66" s="22">
        <f t="shared" si="66"/>
        <v>0</v>
      </c>
    </row>
    <row r="67" spans="1:9" x14ac:dyDescent="0.35">
      <c r="A67" s="12" t="s">
        <v>64</v>
      </c>
      <c r="B67" s="3" t="s">
        <v>12</v>
      </c>
      <c r="C67" s="27">
        <v>4945.2619047619046</v>
      </c>
      <c r="D67" s="27">
        <v>5723550</v>
      </c>
      <c r="E67" s="4">
        <f t="shared" ref="E67:E68" si="71">C67*D67</f>
        <v>28304453775</v>
      </c>
      <c r="F67" s="27">
        <v>1738000</v>
      </c>
      <c r="G67" s="27">
        <v>1736262</v>
      </c>
      <c r="H67" s="4">
        <f t="shared" ref="H67:H69" si="72">IF(F67,($E67)/F67,0)</f>
        <v>16285.646590909091</v>
      </c>
      <c r="I67" s="10">
        <f t="shared" ref="I67:I69" si="73">IF(G67,($E67)/G67,0)</f>
        <v>16301.94853944854</v>
      </c>
    </row>
    <row r="68" spans="1:9" x14ac:dyDescent="0.35">
      <c r="A68" s="12" t="s">
        <v>65</v>
      </c>
      <c r="B68" s="3" t="s">
        <v>12</v>
      </c>
      <c r="C68" s="27">
        <v>3376.2142857142858</v>
      </c>
      <c r="D68" s="27">
        <v>5723550</v>
      </c>
      <c r="E68" s="4">
        <f t="shared" si="71"/>
        <v>19323931275</v>
      </c>
      <c r="F68" s="27">
        <v>1155000</v>
      </c>
      <c r="G68" s="27">
        <v>1153845</v>
      </c>
      <c r="H68" s="4">
        <f t="shared" si="72"/>
        <v>16730.676428571427</v>
      </c>
      <c r="I68" s="10">
        <f t="shared" si="73"/>
        <v>16747.423852423854</v>
      </c>
    </row>
    <row r="69" spans="1:9" x14ac:dyDescent="0.35">
      <c r="A69" s="8" t="s">
        <v>66</v>
      </c>
      <c r="B69" s="3" t="s">
        <v>12</v>
      </c>
      <c r="C69" s="17">
        <f t="shared" ref="C69" si="74">SUM(C67:C68)</f>
        <v>8321.4761904761908</v>
      </c>
      <c r="D69" s="26"/>
      <c r="E69" s="17">
        <f t="shared" ref="E69" si="75">SUM(E67:E68)</f>
        <v>47628385050</v>
      </c>
      <c r="F69" s="17">
        <f t="shared" ref="F69" si="76">SUM(F67:F68)</f>
        <v>2893000</v>
      </c>
      <c r="G69" s="17">
        <f t="shared" ref="G69" si="77">SUM(G67:G68)</f>
        <v>2890107</v>
      </c>
      <c r="H69" s="17">
        <f t="shared" si="72"/>
        <v>16463.320100241963</v>
      </c>
      <c r="I69" s="23">
        <f t="shared" si="73"/>
        <v>16479.799900142105</v>
      </c>
    </row>
    <row r="70" spans="1:9" x14ac:dyDescent="0.35">
      <c r="A70" s="12" t="s">
        <v>67</v>
      </c>
      <c r="B70" s="3" t="s">
        <v>12</v>
      </c>
      <c r="C70" s="25">
        <v>0</v>
      </c>
      <c r="D70" s="25">
        <v>0</v>
      </c>
      <c r="E70" s="5">
        <f t="shared" ref="E70:E71" si="78">C70*D70</f>
        <v>0</v>
      </c>
      <c r="F70" s="25">
        <v>0</v>
      </c>
      <c r="G70" s="25">
        <v>0</v>
      </c>
      <c r="H70" s="5">
        <f t="shared" ref="H70:H72" si="79">IF(F70,($E70)/F70,0)</f>
        <v>0</v>
      </c>
      <c r="I70" s="14">
        <f t="shared" ref="I70:I72" si="80">IF(G70,($E70)/G70,0)</f>
        <v>0</v>
      </c>
    </row>
    <row r="71" spans="1:9" x14ac:dyDescent="0.35">
      <c r="A71" s="12" t="s">
        <v>68</v>
      </c>
      <c r="B71" s="3" t="s">
        <v>12</v>
      </c>
      <c r="C71" s="27">
        <v>959.71428571428567</v>
      </c>
      <c r="D71" s="27">
        <v>5386513</v>
      </c>
      <c r="E71" s="4">
        <f t="shared" si="78"/>
        <v>5169513476.2857141</v>
      </c>
      <c r="F71" s="27">
        <v>360000</v>
      </c>
      <c r="G71" s="27">
        <v>359640</v>
      </c>
      <c r="H71" s="4">
        <f t="shared" si="79"/>
        <v>14359.759656349206</v>
      </c>
      <c r="I71" s="10">
        <f t="shared" si="80"/>
        <v>14374.133790139345</v>
      </c>
    </row>
    <row r="72" spans="1:9" x14ac:dyDescent="0.35">
      <c r="A72" s="8" t="s">
        <v>69</v>
      </c>
      <c r="B72" s="3" t="s">
        <v>12</v>
      </c>
      <c r="C72" s="21">
        <f t="shared" ref="C72" si="81">SUM(C70:C71)</f>
        <v>959.71428571428567</v>
      </c>
      <c r="D72" s="26"/>
      <c r="E72" s="17">
        <f t="shared" ref="E72" si="82">SUM(E70:E71)</f>
        <v>5169513476.2857141</v>
      </c>
      <c r="F72" s="17">
        <f t="shared" ref="F72" si="83">SUM(F70:F71)</f>
        <v>360000</v>
      </c>
      <c r="G72" s="17">
        <f t="shared" ref="G72" si="84">SUM(G70:G71)</f>
        <v>359640</v>
      </c>
      <c r="H72" s="17">
        <f t="shared" si="79"/>
        <v>14359.759656349206</v>
      </c>
      <c r="I72" s="23">
        <f t="shared" si="80"/>
        <v>14374.133790139345</v>
      </c>
    </row>
    <row r="73" spans="1:9" x14ac:dyDescent="0.35">
      <c r="A73" s="8" t="s">
        <v>70</v>
      </c>
      <c r="B73" s="3" t="s">
        <v>12</v>
      </c>
      <c r="C73" s="25">
        <v>0</v>
      </c>
      <c r="D73" s="25">
        <v>0</v>
      </c>
      <c r="E73" s="5">
        <f t="shared" ref="E73:E75" si="85">C73*D73</f>
        <v>0</v>
      </c>
      <c r="F73" s="25">
        <v>0</v>
      </c>
      <c r="G73" s="25">
        <v>0</v>
      </c>
      <c r="H73" s="5">
        <f t="shared" ref="H73:H76" si="86">IF(F73,($E73)/F73,0)</f>
        <v>0</v>
      </c>
      <c r="I73" s="14">
        <f t="shared" ref="I73:I76" si="87">IF(G73,($E73)/G73,0)</f>
        <v>0</v>
      </c>
    </row>
    <row r="74" spans="1:9" x14ac:dyDescent="0.35">
      <c r="A74" s="8" t="s">
        <v>71</v>
      </c>
      <c r="B74" s="3" t="s">
        <v>12</v>
      </c>
      <c r="C74" s="27">
        <v>6556.86</v>
      </c>
      <c r="D74" s="27">
        <v>5723550</v>
      </c>
      <c r="E74" s="4">
        <f t="shared" si="85"/>
        <v>37528516053</v>
      </c>
      <c r="F74" s="27">
        <v>2476000</v>
      </c>
      <c r="G74" s="27">
        <v>2473524</v>
      </c>
      <c r="H74" s="4">
        <f t="shared" si="86"/>
        <v>15156.912783925687</v>
      </c>
      <c r="I74" s="10">
        <f t="shared" si="87"/>
        <v>15172.084868794482</v>
      </c>
    </row>
    <row r="75" spans="1:9" x14ac:dyDescent="0.35">
      <c r="A75" s="8" t="s">
        <v>72</v>
      </c>
      <c r="B75" s="3" t="s">
        <v>12</v>
      </c>
      <c r="C75" s="25">
        <v>0</v>
      </c>
      <c r="D75" s="25">
        <v>0</v>
      </c>
      <c r="E75" s="5">
        <f t="shared" si="85"/>
        <v>0</v>
      </c>
      <c r="F75" s="25">
        <v>0</v>
      </c>
      <c r="G75" s="25">
        <v>0</v>
      </c>
      <c r="H75" s="5">
        <f t="shared" si="86"/>
        <v>0</v>
      </c>
      <c r="I75" s="14">
        <f t="shared" si="87"/>
        <v>0</v>
      </c>
    </row>
    <row r="76" spans="1:9" x14ac:dyDescent="0.35">
      <c r="A76" s="8" t="s">
        <v>73</v>
      </c>
      <c r="B76" s="3" t="s">
        <v>12</v>
      </c>
      <c r="C76" s="28">
        <f>SUM(C73:C75)</f>
        <v>6556.86</v>
      </c>
      <c r="D76" s="26"/>
      <c r="E76" s="17">
        <f>SUM(E73:E75)</f>
        <v>37528516053</v>
      </c>
      <c r="F76" s="28">
        <f>SUM(F73:F75)</f>
        <v>2476000</v>
      </c>
      <c r="G76" s="28">
        <f>SUM(G73:G75)</f>
        <v>2473524</v>
      </c>
      <c r="H76" s="17">
        <f t="shared" si="86"/>
        <v>15156.912783925687</v>
      </c>
      <c r="I76" s="23">
        <f t="shared" si="87"/>
        <v>15172.084868794482</v>
      </c>
    </row>
    <row r="77" spans="1:9" x14ac:dyDescent="0.35">
      <c r="A77" s="12" t="s">
        <v>74</v>
      </c>
      <c r="B77" s="3" t="s">
        <v>12</v>
      </c>
      <c r="C77" s="29">
        <v>4844.41</v>
      </c>
      <c r="D77" s="27">
        <v>5723550</v>
      </c>
      <c r="E77" s="4">
        <f t="shared" ref="E77:E79" si="88">C77*D77</f>
        <v>27727222855.5</v>
      </c>
      <c r="F77" s="29">
        <v>2754000</v>
      </c>
      <c r="G77" s="29">
        <v>2752000</v>
      </c>
      <c r="H77" s="4">
        <f t="shared" ref="H77:H80" si="89">IF(F77,($E77)/F77,0)</f>
        <v>10067.982155228758</v>
      </c>
      <c r="I77" s="10">
        <f t="shared" ref="I77:I80" si="90">IF(G77,($E77)/G77,0)</f>
        <v>10075.299002725291</v>
      </c>
    </row>
    <row r="78" spans="1:9" x14ac:dyDescent="0.35">
      <c r="A78" s="12" t="s">
        <v>75</v>
      </c>
      <c r="B78" s="3" t="s">
        <v>12</v>
      </c>
      <c r="C78" s="29">
        <v>4888.75</v>
      </c>
      <c r="D78" s="27">
        <v>5723550</v>
      </c>
      <c r="E78" s="4">
        <f t="shared" si="88"/>
        <v>27981005062.5</v>
      </c>
      <c r="F78" s="29">
        <v>2765000</v>
      </c>
      <c r="G78" s="29">
        <v>2763000</v>
      </c>
      <c r="H78" s="4">
        <f t="shared" si="89"/>
        <v>10119.7125</v>
      </c>
      <c r="I78" s="10">
        <f t="shared" si="90"/>
        <v>10127.037662866449</v>
      </c>
    </row>
    <row r="79" spans="1:9" x14ac:dyDescent="0.35">
      <c r="A79" s="12" t="s">
        <v>76</v>
      </c>
      <c r="B79" s="3" t="s">
        <v>12</v>
      </c>
      <c r="C79" s="29">
        <v>4737.32</v>
      </c>
      <c r="D79" s="27">
        <v>5723550</v>
      </c>
      <c r="E79" s="4">
        <f t="shared" si="88"/>
        <v>27114287886</v>
      </c>
      <c r="F79" s="29">
        <v>2552000</v>
      </c>
      <c r="G79" s="29">
        <v>2550000</v>
      </c>
      <c r="H79" s="4">
        <f t="shared" si="89"/>
        <v>10624.72095846395</v>
      </c>
      <c r="I79" s="10">
        <f t="shared" si="90"/>
        <v>10633.054072941177</v>
      </c>
    </row>
    <row r="80" spans="1:9" x14ac:dyDescent="0.35">
      <c r="A80" s="12" t="s">
        <v>77</v>
      </c>
      <c r="B80" s="3" t="s">
        <v>12</v>
      </c>
      <c r="C80" s="28">
        <f>SUM(C77:C79)</f>
        <v>14470.48</v>
      </c>
      <c r="D80" s="30"/>
      <c r="E80" s="17">
        <f>SUM(E77:E79)</f>
        <v>82822515804</v>
      </c>
      <c r="F80" s="28">
        <f>SUM(F77:F79)</f>
        <v>8071000</v>
      </c>
      <c r="G80" s="28">
        <f>SUM(G77:G79)</f>
        <v>8065000</v>
      </c>
      <c r="H80" s="17">
        <f t="shared" si="89"/>
        <v>10261.741519514311</v>
      </c>
      <c r="I80" s="23">
        <f t="shared" si="90"/>
        <v>10269.375797148172</v>
      </c>
    </row>
    <row r="81" spans="1:9" x14ac:dyDescent="0.35">
      <c r="A81" s="12" t="s">
        <v>78</v>
      </c>
      <c r="B81" s="3" t="s">
        <v>12</v>
      </c>
      <c r="C81" s="25">
        <v>0</v>
      </c>
      <c r="D81" s="25">
        <v>0</v>
      </c>
      <c r="E81" s="5">
        <f t="shared" ref="E81:E82" si="91">C81*D81</f>
        <v>0</v>
      </c>
      <c r="F81" s="25">
        <v>0</v>
      </c>
      <c r="G81" s="25">
        <v>0</v>
      </c>
      <c r="H81" s="5">
        <f t="shared" ref="H81:H83" si="92">IF(F81,($E81)/F81,0)</f>
        <v>0</v>
      </c>
      <c r="I81" s="14">
        <f t="shared" ref="I81:I83" si="93">IF(G81,($E81)/G81,0)</f>
        <v>0</v>
      </c>
    </row>
    <row r="82" spans="1:9" x14ac:dyDescent="0.35">
      <c r="A82" s="12" t="s">
        <v>79</v>
      </c>
      <c r="B82" s="3" t="s">
        <v>12</v>
      </c>
      <c r="C82" s="29">
        <v>4428.16</v>
      </c>
      <c r="D82" s="29">
        <v>5723550</v>
      </c>
      <c r="E82" s="4">
        <f t="shared" si="91"/>
        <v>25344795168</v>
      </c>
      <c r="F82" s="29">
        <v>1533000</v>
      </c>
      <c r="G82" s="29">
        <v>1531467</v>
      </c>
      <c r="H82" s="4">
        <f t="shared" si="92"/>
        <v>16532.808328767122</v>
      </c>
      <c r="I82" s="10">
        <f t="shared" si="93"/>
        <v>16549.357686453575</v>
      </c>
    </row>
    <row r="83" spans="1:9" x14ac:dyDescent="0.35">
      <c r="A83" s="8" t="s">
        <v>80</v>
      </c>
      <c r="B83" s="3" t="s">
        <v>12</v>
      </c>
      <c r="C83" s="17">
        <f t="shared" ref="C83" si="94">SUM(C81:C82)</f>
        <v>4428.16</v>
      </c>
      <c r="D83" s="30"/>
      <c r="E83" s="17">
        <f t="shared" ref="E83" si="95">SUM(E81:E82)</f>
        <v>25344795168</v>
      </c>
      <c r="F83" s="17">
        <f t="shared" ref="F83" si="96">SUM(F81:F82)</f>
        <v>1533000</v>
      </c>
      <c r="G83" s="17">
        <f t="shared" ref="G83" si="97">SUM(G81:G82)</f>
        <v>1531467</v>
      </c>
      <c r="H83" s="17">
        <f t="shared" si="92"/>
        <v>16532.808328767122</v>
      </c>
      <c r="I83" s="23">
        <f t="shared" si="93"/>
        <v>16549.357686453575</v>
      </c>
    </row>
    <row r="84" spans="1:9" x14ac:dyDescent="0.35">
      <c r="A84" s="8" t="s">
        <v>81</v>
      </c>
      <c r="B84" s="3" t="s">
        <v>12</v>
      </c>
      <c r="C84" s="66">
        <v>0.75</v>
      </c>
      <c r="D84" s="67">
        <v>5723550</v>
      </c>
      <c r="E84" s="21">
        <f>C84*D84</f>
        <v>4292662.5</v>
      </c>
      <c r="F84" s="67">
        <v>0</v>
      </c>
      <c r="G84" s="67">
        <v>0</v>
      </c>
      <c r="H84" s="21">
        <f t="shared" ref="H84:H86" si="98">IF(F84,($E84)/F84,0)</f>
        <v>0</v>
      </c>
      <c r="I84" s="22">
        <f t="shared" ref="I84:I86" si="99">IF(G84,($E84)/G84,0)</f>
        <v>0</v>
      </c>
    </row>
    <row r="85" spans="1:9" x14ac:dyDescent="0.35">
      <c r="A85" s="11" t="s">
        <v>82</v>
      </c>
      <c r="B85" s="20" t="s">
        <v>12</v>
      </c>
      <c r="C85" s="68">
        <v>1.64</v>
      </c>
      <c r="D85" s="69">
        <v>5723550</v>
      </c>
      <c r="E85" s="62">
        <f>C85*D85</f>
        <v>9386622</v>
      </c>
      <c r="F85" s="70">
        <v>0</v>
      </c>
      <c r="G85" s="70">
        <v>0</v>
      </c>
      <c r="H85" s="62">
        <f t="shared" si="98"/>
        <v>0</v>
      </c>
      <c r="I85" s="63">
        <f t="shared" si="99"/>
        <v>0</v>
      </c>
    </row>
    <row r="86" spans="1:9" x14ac:dyDescent="0.35">
      <c r="A86" s="75" t="s">
        <v>83</v>
      </c>
      <c r="B86" s="76" t="s">
        <v>12</v>
      </c>
      <c r="C86" s="77">
        <f>SUM(C63,C66,C69,C72,C76,C80,C83,C84,C85)</f>
        <v>34739.080476190473</v>
      </c>
      <c r="D86" s="80"/>
      <c r="E86" s="77">
        <f>SUM(E63,E66,E69,E72,E76,E80,E83,E84,E85)</f>
        <v>198507404835.78571</v>
      </c>
      <c r="F86" s="77">
        <f>SUM(F63,F66,F69,F72,F76,F80,F83,F84,F85)</f>
        <v>15333000</v>
      </c>
      <c r="G86" s="77">
        <f>SUM(G63,G66,G69,G72,G76,G80,G83,G84,G85)</f>
        <v>15319738</v>
      </c>
      <c r="H86" s="77">
        <f t="shared" si="98"/>
        <v>12946.41654182389</v>
      </c>
      <c r="I86" s="79">
        <f t="shared" si="99"/>
        <v>12957.624003477455</v>
      </c>
    </row>
  </sheetData>
  <mergeCells count="3">
    <mergeCell ref="A1:I1"/>
    <mergeCell ref="A30:I30"/>
    <mergeCell ref="A59:I5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I23"/>
  <sheetViews>
    <sheetView workbookViewId="0">
      <selection activeCell="C7" sqref="C7:I7"/>
    </sheetView>
  </sheetViews>
  <sheetFormatPr defaultColWidth="9.1796875" defaultRowHeight="14.5" x14ac:dyDescent="0.35"/>
  <cols>
    <col min="1" max="1" width="14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35">
      <c r="A2" s="8" t="s">
        <v>2</v>
      </c>
      <c r="B2" s="2" t="s">
        <v>3</v>
      </c>
      <c r="C2" s="2" t="s">
        <v>4</v>
      </c>
      <c r="D2" s="2" t="s">
        <v>5</v>
      </c>
      <c r="E2" s="6" t="s">
        <v>6</v>
      </c>
      <c r="F2" s="2" t="s">
        <v>7</v>
      </c>
      <c r="G2" s="2" t="s">
        <v>8</v>
      </c>
      <c r="H2" s="2" t="s">
        <v>9</v>
      </c>
      <c r="I2" s="9" t="s">
        <v>10</v>
      </c>
    </row>
    <row r="3" spans="1:9" x14ac:dyDescent="0.35">
      <c r="A3" s="8" t="s">
        <v>84</v>
      </c>
      <c r="B3" s="3" t="s">
        <v>13</v>
      </c>
      <c r="C3" s="4">
        <v>67784.246551724136</v>
      </c>
      <c r="D3" s="4">
        <v>5800000</v>
      </c>
      <c r="E3" s="4">
        <f>C3*D3</f>
        <v>393148630000</v>
      </c>
      <c r="F3" s="130">
        <v>54350111</v>
      </c>
      <c r="G3" s="130">
        <v>54348869</v>
      </c>
      <c r="H3" s="130">
        <f>IF(F3,($E3+$E4)/F3,0)</f>
        <v>11008.95554748729</v>
      </c>
      <c r="I3" s="131">
        <f>IF(G3,($E3+$E4)/G3,0)</f>
        <v>11009.207128118895</v>
      </c>
    </row>
    <row r="4" spans="1:9" x14ac:dyDescent="0.35">
      <c r="A4" s="8"/>
      <c r="B4" s="3" t="s">
        <v>12</v>
      </c>
      <c r="C4" s="4">
        <v>35377.47</v>
      </c>
      <c r="D4" s="4">
        <v>5800000</v>
      </c>
      <c r="E4" s="4">
        <f t="shared" ref="E4:E6" si="0">C4*D4</f>
        <v>205189326000</v>
      </c>
      <c r="F4" s="130"/>
      <c r="G4" s="130"/>
      <c r="H4" s="130"/>
      <c r="I4" s="131"/>
    </row>
    <row r="5" spans="1:9" x14ac:dyDescent="0.35">
      <c r="A5" s="8" t="s">
        <v>85</v>
      </c>
      <c r="B5" s="3" t="s">
        <v>13</v>
      </c>
      <c r="C5" s="4">
        <v>19149.948275862069</v>
      </c>
      <c r="D5" s="4">
        <v>5800000</v>
      </c>
      <c r="E5" s="4">
        <f t="shared" si="0"/>
        <v>111069700000</v>
      </c>
      <c r="F5" s="130">
        <v>21966045</v>
      </c>
      <c r="G5" s="130">
        <v>21965778</v>
      </c>
      <c r="H5" s="130">
        <f>IF(F5,($E5+$E6)/F5,0)</f>
        <v>10698.096903652888</v>
      </c>
      <c r="I5" s="131">
        <f>IF(G5,($E5+$E6)/G5,0)</f>
        <v>10698.226941927574</v>
      </c>
    </row>
    <row r="6" spans="1:9" x14ac:dyDescent="0.35">
      <c r="A6" s="8"/>
      <c r="B6" s="3" t="s">
        <v>12</v>
      </c>
      <c r="C6" s="4">
        <v>21366.41</v>
      </c>
      <c r="D6" s="4">
        <v>5800000</v>
      </c>
      <c r="E6" s="4">
        <f t="shared" si="0"/>
        <v>123925178000</v>
      </c>
      <c r="F6" s="130"/>
      <c r="G6" s="130"/>
      <c r="H6" s="130"/>
      <c r="I6" s="131"/>
    </row>
    <row r="7" spans="1:9" x14ac:dyDescent="0.35">
      <c r="A7" s="11" t="s">
        <v>86</v>
      </c>
      <c r="B7" s="13"/>
      <c r="C7" s="58">
        <f>SUM(C3:C6)</f>
        <v>143678.07482758621</v>
      </c>
      <c r="D7" s="13"/>
      <c r="E7" s="58">
        <f>SUM(E3:E6)</f>
        <v>833332834000</v>
      </c>
      <c r="F7" s="58">
        <f>SUM(F3:F6)</f>
        <v>76316156</v>
      </c>
      <c r="G7" s="58">
        <f>SUM(G3:G6)</f>
        <v>76314647</v>
      </c>
      <c r="H7" s="58">
        <f>$E7/F7</f>
        <v>10919.481243263877</v>
      </c>
      <c r="I7" s="81">
        <f>$E7/G7</f>
        <v>10919.697158528428</v>
      </c>
    </row>
    <row r="9" spans="1:9" x14ac:dyDescent="0.35">
      <c r="A9" s="120" t="s">
        <v>23</v>
      </c>
      <c r="B9" s="121"/>
      <c r="C9" s="121"/>
      <c r="D9" s="121"/>
      <c r="E9" s="121"/>
      <c r="F9" s="121"/>
      <c r="G9" s="121"/>
      <c r="H9" s="121"/>
      <c r="I9" s="122"/>
    </row>
    <row r="10" spans="1:9" x14ac:dyDescent="0.35">
      <c r="A10" s="8" t="s">
        <v>2</v>
      </c>
      <c r="B10" s="2" t="s">
        <v>3</v>
      </c>
      <c r="C10" s="2" t="s">
        <v>4</v>
      </c>
      <c r="D10" s="2" t="s">
        <v>5</v>
      </c>
      <c r="E10" s="6" t="s">
        <v>6</v>
      </c>
      <c r="F10" s="2" t="s">
        <v>7</v>
      </c>
      <c r="G10" s="2" t="s">
        <v>8</v>
      </c>
      <c r="H10" s="2" t="s">
        <v>9</v>
      </c>
      <c r="I10" s="9" t="s">
        <v>10</v>
      </c>
    </row>
    <row r="11" spans="1:9" x14ac:dyDescent="0.35">
      <c r="A11" s="8" t="s">
        <v>84</v>
      </c>
      <c r="B11" s="3" t="s">
        <v>13</v>
      </c>
      <c r="C11" s="4">
        <v>7092.0603448275861</v>
      </c>
      <c r="D11" s="4">
        <v>5800000</v>
      </c>
      <c r="E11" s="4">
        <f>C11*D11</f>
        <v>41133950000</v>
      </c>
      <c r="F11" s="130">
        <v>5155695</v>
      </c>
      <c r="G11" s="130">
        <v>5154327</v>
      </c>
      <c r="H11" s="130">
        <f>IF(F11,($E11+$E12)/F11,0)</f>
        <v>10883.451018727834</v>
      </c>
      <c r="I11" s="131">
        <f>IF(G11,($E11+$E12)/G11,0)</f>
        <v>10886.339574497311</v>
      </c>
    </row>
    <row r="12" spans="1:9" x14ac:dyDescent="0.35">
      <c r="A12" s="8"/>
      <c r="B12" s="3" t="s">
        <v>12</v>
      </c>
      <c r="C12" s="4">
        <v>2582.38</v>
      </c>
      <c r="D12" s="4">
        <v>5800000</v>
      </c>
      <c r="E12" s="4">
        <f t="shared" ref="E12:E14" si="1">C12*D12</f>
        <v>14977804000</v>
      </c>
      <c r="F12" s="130"/>
      <c r="G12" s="130"/>
      <c r="H12" s="130"/>
      <c r="I12" s="131"/>
    </row>
    <row r="13" spans="1:9" x14ac:dyDescent="0.35">
      <c r="A13" s="8" t="s">
        <v>85</v>
      </c>
      <c r="B13" s="3" t="s">
        <v>13</v>
      </c>
      <c r="C13" s="4">
        <v>32499.498275862068</v>
      </c>
      <c r="D13" s="4">
        <v>5800000</v>
      </c>
      <c r="E13" s="4">
        <f t="shared" si="1"/>
        <v>188497090000</v>
      </c>
      <c r="F13" s="130">
        <v>19767179</v>
      </c>
      <c r="G13" s="130">
        <v>19766907</v>
      </c>
      <c r="H13" s="130">
        <f>IF(F13,($E13+$E14)/F13,0)</f>
        <v>11256.322310836564</v>
      </c>
      <c r="I13" s="131">
        <f>IF(G13,($E13+$E14)/G13,0)</f>
        <v>11256.477202022552</v>
      </c>
    </row>
    <row r="14" spans="1:9" x14ac:dyDescent="0.35">
      <c r="A14" s="8"/>
      <c r="B14" s="3" t="s">
        <v>12</v>
      </c>
      <c r="C14" s="4">
        <v>5863.56</v>
      </c>
      <c r="D14" s="4">
        <v>5800000</v>
      </c>
      <c r="E14" s="4">
        <f t="shared" si="1"/>
        <v>34008648000.000004</v>
      </c>
      <c r="F14" s="130"/>
      <c r="G14" s="130"/>
      <c r="H14" s="130"/>
      <c r="I14" s="131"/>
    </row>
    <row r="15" spans="1:9" x14ac:dyDescent="0.35">
      <c r="A15" s="11" t="s">
        <v>86</v>
      </c>
      <c r="B15" s="13"/>
      <c r="C15" s="58">
        <f>SUM(C11:C14)</f>
        <v>48037.49862068965</v>
      </c>
      <c r="D15" s="13"/>
      <c r="E15" s="58">
        <f>SUM(E11:E14)</f>
        <v>278617492000</v>
      </c>
      <c r="F15" s="58">
        <f>SUM(F11:F14)</f>
        <v>24922874</v>
      </c>
      <c r="G15" s="58">
        <f>SUM(G11:G14)</f>
        <v>24921234</v>
      </c>
      <c r="H15" s="58">
        <f>$E15/F15</f>
        <v>11179.1879219066</v>
      </c>
      <c r="I15" s="81">
        <f>$E15/G15</f>
        <v>11179.923594473692</v>
      </c>
    </row>
    <row r="17" spans="1:9" x14ac:dyDescent="0.35">
      <c r="A17" s="120" t="s">
        <v>24</v>
      </c>
      <c r="B17" s="121"/>
      <c r="C17" s="121"/>
      <c r="D17" s="121"/>
      <c r="E17" s="121"/>
      <c r="F17" s="121"/>
      <c r="G17" s="121"/>
      <c r="H17" s="121"/>
      <c r="I17" s="122"/>
    </row>
    <row r="18" spans="1:9" x14ac:dyDescent="0.35">
      <c r="A18" s="8" t="s">
        <v>2</v>
      </c>
      <c r="B18" s="2" t="s">
        <v>3</v>
      </c>
      <c r="C18" s="2" t="s">
        <v>4</v>
      </c>
      <c r="D18" s="2" t="s">
        <v>5</v>
      </c>
      <c r="E18" s="6" t="s">
        <v>6</v>
      </c>
      <c r="F18" s="2" t="s">
        <v>7</v>
      </c>
      <c r="G18" s="2" t="s">
        <v>8</v>
      </c>
      <c r="H18" s="2" t="s">
        <v>9</v>
      </c>
      <c r="I18" s="9" t="s">
        <v>10</v>
      </c>
    </row>
    <row r="19" spans="1:9" x14ac:dyDescent="0.35">
      <c r="A19" s="8" t="s">
        <v>84</v>
      </c>
      <c r="B19" s="3" t="s">
        <v>13</v>
      </c>
      <c r="C19" s="4">
        <v>56247.434482758632</v>
      </c>
      <c r="D19" s="4">
        <v>5800000</v>
      </c>
      <c r="E19" s="4">
        <f>C19*D19</f>
        <v>326235120000.00006</v>
      </c>
      <c r="F19" s="130">
        <v>27872081</v>
      </c>
      <c r="G19" s="130">
        <v>27870546</v>
      </c>
      <c r="H19" s="130">
        <f>IF(F19,($E19+$E20)/F19,0)</f>
        <v>11704.727752477473</v>
      </c>
      <c r="I19" s="131">
        <f>IF(G19,($E19+$E20)/G19,0)</f>
        <v>11705.372402822681</v>
      </c>
    </row>
    <row r="20" spans="1:9" x14ac:dyDescent="0.35">
      <c r="A20" s="8"/>
      <c r="B20" s="3" t="s">
        <v>12</v>
      </c>
      <c r="C20" s="5">
        <v>0</v>
      </c>
      <c r="D20" s="4">
        <v>5800000</v>
      </c>
      <c r="E20" s="5">
        <f t="shared" ref="E20:E22" si="2">C20*D20</f>
        <v>0</v>
      </c>
      <c r="F20" s="130"/>
      <c r="G20" s="130"/>
      <c r="H20" s="130"/>
      <c r="I20" s="131"/>
    </row>
    <row r="21" spans="1:9" x14ac:dyDescent="0.35">
      <c r="A21" s="8" t="s">
        <v>85</v>
      </c>
      <c r="B21" s="3" t="s">
        <v>13</v>
      </c>
      <c r="C21" s="4">
        <v>21141.689655172417</v>
      </c>
      <c r="D21" s="4">
        <v>5800000</v>
      </c>
      <c r="E21" s="4">
        <f t="shared" si="2"/>
        <v>122621800000.00002</v>
      </c>
      <c r="F21" s="130">
        <v>11137851</v>
      </c>
      <c r="G21" s="130">
        <v>11137584</v>
      </c>
      <c r="H21" s="130">
        <f>IF(F21,($E21+$E22)/F21,0)</f>
        <v>11009.466727468343</v>
      </c>
      <c r="I21" s="131">
        <f>IF(G21,($E21+$E22)/G21,0)</f>
        <v>11009.730656127937</v>
      </c>
    </row>
    <row r="22" spans="1:9" x14ac:dyDescent="0.35">
      <c r="A22" s="8"/>
      <c r="B22" s="3" t="s">
        <v>12</v>
      </c>
      <c r="C22" s="5">
        <v>0</v>
      </c>
      <c r="D22" s="4">
        <v>5800000</v>
      </c>
      <c r="E22" s="5">
        <f t="shared" si="2"/>
        <v>0</v>
      </c>
      <c r="F22" s="130"/>
      <c r="G22" s="130"/>
      <c r="H22" s="130"/>
      <c r="I22" s="131"/>
    </row>
    <row r="23" spans="1:9" x14ac:dyDescent="0.35">
      <c r="A23" s="11" t="s">
        <v>86</v>
      </c>
      <c r="B23" s="13"/>
      <c r="C23" s="58">
        <f>SUM(C19:C22)</f>
        <v>77389.124137931052</v>
      </c>
      <c r="D23" s="13"/>
      <c r="E23" s="58">
        <f>SUM(E19:E22)</f>
        <v>448856920000.00006</v>
      </c>
      <c r="F23" s="58">
        <f>SUM(F19:F22)</f>
        <v>39009932</v>
      </c>
      <c r="G23" s="58">
        <f>SUM(G19:G22)</f>
        <v>39008130</v>
      </c>
      <c r="H23" s="58">
        <f>$E23/F23</f>
        <v>11506.221543785312</v>
      </c>
      <c r="I23" s="81">
        <f>$E23/G23</f>
        <v>11506.753079422164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13AD-27BE-4394-8BBD-97D0F25FFF83}">
  <dimension ref="A1:F48"/>
  <sheetViews>
    <sheetView workbookViewId="0">
      <selection activeCell="D42" sqref="D42"/>
    </sheetView>
  </sheetViews>
  <sheetFormatPr defaultRowHeight="14.5" x14ac:dyDescent="0.35"/>
  <cols>
    <col min="1" max="1" width="18.26953125" bestFit="1" customWidth="1"/>
    <col min="2" max="2" width="21.26953125" customWidth="1"/>
    <col min="3" max="3" width="23" bestFit="1" customWidth="1"/>
    <col min="4" max="4" width="21.1796875" bestFit="1" customWidth="1"/>
    <col min="5" max="5" width="26" bestFit="1" customWidth="1"/>
    <col min="6" max="6" width="24" bestFit="1" customWidth="1"/>
  </cols>
  <sheetData>
    <row r="1" spans="1:6" x14ac:dyDescent="0.35">
      <c r="A1" s="120" t="s">
        <v>0</v>
      </c>
      <c r="B1" s="121"/>
      <c r="C1" s="121"/>
      <c r="D1" s="121"/>
      <c r="E1" s="121"/>
      <c r="F1" s="122"/>
    </row>
    <row r="2" spans="1:6" x14ac:dyDescent="0.35">
      <c r="A2" s="82" t="s">
        <v>87</v>
      </c>
      <c r="B2" s="40" t="s">
        <v>6</v>
      </c>
      <c r="C2" s="47" t="s">
        <v>7</v>
      </c>
      <c r="D2" s="47" t="s">
        <v>8</v>
      </c>
      <c r="E2" s="2" t="s">
        <v>9</v>
      </c>
      <c r="F2" s="9" t="s">
        <v>10</v>
      </c>
    </row>
    <row r="3" spans="1:6" x14ac:dyDescent="0.35">
      <c r="A3" s="37" t="s">
        <v>88</v>
      </c>
      <c r="B3" s="83">
        <f>'San Juan'!E7</f>
        <v>1906098158563.0308</v>
      </c>
      <c r="C3" s="83">
        <f>'San Juan'!F7</f>
        <v>207310000</v>
      </c>
      <c r="D3" s="83">
        <f>'San Juan'!G7</f>
        <v>202847000</v>
      </c>
      <c r="E3" s="4">
        <f>IF(C3,B3/C3,0)</f>
        <v>9194.4342220010167</v>
      </c>
      <c r="F3" s="10">
        <f>IF(D3,B3/D3,0)</f>
        <v>9396.7283645458429</v>
      </c>
    </row>
    <row r="4" spans="1:6" x14ac:dyDescent="0.35">
      <c r="A4" s="37" t="s">
        <v>89</v>
      </c>
      <c r="B4" s="83">
        <f>'San Juan'!E12</f>
        <v>548008700392.28137</v>
      </c>
      <c r="C4" s="83">
        <f>'San Juan'!F12</f>
        <v>55447000</v>
      </c>
      <c r="D4" s="83">
        <f>'San Juan'!G12</f>
        <v>54770785</v>
      </c>
      <c r="E4" s="4">
        <f t="shared" ref="E4:E15" si="0">IF(C4,B4/C4,0)</f>
        <v>9883.4689053020247</v>
      </c>
      <c r="F4" s="10">
        <f t="shared" ref="F4:F15" si="1">IF(D4,B4/D4,0)</f>
        <v>10005.492899038811</v>
      </c>
    </row>
    <row r="5" spans="1:6" x14ac:dyDescent="0.35">
      <c r="A5" s="84" t="s">
        <v>90</v>
      </c>
      <c r="B5" s="85">
        <f>SUM(B3:B4)</f>
        <v>2454106858955.312</v>
      </c>
      <c r="C5" s="85">
        <f t="shared" ref="C5:D5" si="2">SUM(C3:C4)</f>
        <v>262757000</v>
      </c>
      <c r="D5" s="85">
        <f t="shared" si="2"/>
        <v>257617785</v>
      </c>
      <c r="E5" s="86">
        <f>B5/C5</f>
        <v>9339.8343677059493</v>
      </c>
      <c r="F5" s="87">
        <f>B5/D5</f>
        <v>9526.1546440022066</v>
      </c>
    </row>
    <row r="6" spans="1:6" x14ac:dyDescent="0.35">
      <c r="A6" s="8" t="s">
        <v>91</v>
      </c>
      <c r="B6" s="83">
        <f>'Palo Seco'!E7</f>
        <v>1584240880404.2998</v>
      </c>
      <c r="C6" s="83">
        <f>'Palo Seco'!F7</f>
        <v>156103000</v>
      </c>
      <c r="D6" s="83">
        <f>'Palo Seco'!G7</f>
        <v>141573016</v>
      </c>
      <c r="E6" s="4">
        <f t="shared" si="0"/>
        <v>10148.689521689525</v>
      </c>
      <c r="F6" s="10">
        <f t="shared" si="1"/>
        <v>11190.274285067853</v>
      </c>
    </row>
    <row r="7" spans="1:6" x14ac:dyDescent="0.35">
      <c r="A7" s="8" t="s">
        <v>92</v>
      </c>
      <c r="B7" s="83">
        <f>Aguirre!E7</f>
        <v>1698666649234.5601</v>
      </c>
      <c r="C7" s="83">
        <f>Aguirre!F7</f>
        <v>156060000</v>
      </c>
      <c r="D7" s="83">
        <f>Aguirre!G7</f>
        <v>145882430</v>
      </c>
      <c r="E7" s="4">
        <f t="shared" si="0"/>
        <v>10884.702353162631</v>
      </c>
      <c r="F7" s="10">
        <f t="shared" si="1"/>
        <v>11644.07975130768</v>
      </c>
    </row>
    <row r="8" spans="1:6" x14ac:dyDescent="0.35">
      <c r="A8" s="12" t="s">
        <v>93</v>
      </c>
      <c r="B8" s="88">
        <f>'Costa Sur'!E7</f>
        <v>4455187273760.0527</v>
      </c>
      <c r="C8" s="88">
        <f>'Costa Sur'!F7</f>
        <v>413380000</v>
      </c>
      <c r="D8" s="88">
        <f>'Costa Sur'!G7</f>
        <v>387642000</v>
      </c>
      <c r="E8" s="7">
        <f>IF(C8,B8/C8,0)</f>
        <v>10777.462077894559</v>
      </c>
      <c r="F8" s="89">
        <f>IF(D8,B8/D8,0)</f>
        <v>11493.045835487519</v>
      </c>
    </row>
    <row r="9" spans="1:6" x14ac:dyDescent="0.35">
      <c r="A9" s="90" t="s">
        <v>94</v>
      </c>
      <c r="B9" s="85">
        <f>SUM(B5:B8)</f>
        <v>10192201662354.225</v>
      </c>
      <c r="C9" s="85">
        <f t="shared" ref="C9:D9" si="3">SUM(C5:C8)</f>
        <v>988300000</v>
      </c>
      <c r="D9" s="85">
        <f t="shared" si="3"/>
        <v>932715231</v>
      </c>
      <c r="E9" s="86">
        <f>IF(C9,B9/C9,0)</f>
        <v>10312.862149503415</v>
      </c>
      <c r="F9" s="87">
        <f>IF(D9,B9/D9,0)</f>
        <v>10927.45279974336</v>
      </c>
    </row>
    <row r="10" spans="1:6" x14ac:dyDescent="0.35">
      <c r="A10" s="91" t="s">
        <v>95</v>
      </c>
      <c r="B10" s="92">
        <f>'Aguirre CC'!E13</f>
        <v>1001285760189.27</v>
      </c>
      <c r="C10" s="92">
        <f>'Aguirre CC'!F13</f>
        <v>65814000</v>
      </c>
      <c r="D10" s="92">
        <f>'Aguirre CC'!G13</f>
        <v>65550744</v>
      </c>
      <c r="E10" s="93">
        <f t="shared" si="0"/>
        <v>15213.871823461119</v>
      </c>
      <c r="F10" s="94">
        <f t="shared" si="1"/>
        <v>15274.971710302327</v>
      </c>
    </row>
    <row r="11" spans="1:6" x14ac:dyDescent="0.35">
      <c r="A11" s="8" t="s">
        <v>96</v>
      </c>
      <c r="B11" s="83">
        <f>Cambalache!E5</f>
        <v>336348918242.73999</v>
      </c>
      <c r="C11" s="83">
        <f>Cambalache!F5</f>
        <v>27427000</v>
      </c>
      <c r="D11" s="83">
        <f>Cambalache!G5</f>
        <v>27115179</v>
      </c>
      <c r="E11" s="4">
        <f t="shared" si="0"/>
        <v>12263.423569575236</v>
      </c>
      <c r="F11" s="10">
        <f t="shared" si="1"/>
        <v>12404.451331217102</v>
      </c>
    </row>
    <row r="12" spans="1:6" x14ac:dyDescent="0.35">
      <c r="A12" s="37" t="s">
        <v>97</v>
      </c>
      <c r="B12" s="83">
        <f>Mayaguez!E7</f>
        <v>67533147049.284004</v>
      </c>
      <c r="C12" s="83">
        <f>Mayaguez!F7</f>
        <v>6071100</v>
      </c>
      <c r="D12" s="83">
        <f>Mayaguez!G7</f>
        <v>6063814.7000000002</v>
      </c>
      <c r="E12" s="4">
        <f t="shared" si="0"/>
        <v>11123.708561757177</v>
      </c>
      <c r="F12" s="10">
        <f t="shared" si="1"/>
        <v>11137.073012683584</v>
      </c>
    </row>
    <row r="13" spans="1:6" x14ac:dyDescent="0.35">
      <c r="A13" s="8" t="s">
        <v>98</v>
      </c>
      <c r="B13" s="83">
        <f>Peakers!E28</f>
        <v>490995919446.98401</v>
      </c>
      <c r="C13" s="83">
        <f>Peakers!F28</f>
        <v>36002000</v>
      </c>
      <c r="D13" s="83">
        <f>Peakers!G28</f>
        <v>35975812</v>
      </c>
      <c r="E13" s="4">
        <f t="shared" si="0"/>
        <v>13638.017872534416</v>
      </c>
      <c r="F13" s="10">
        <f t="shared" si="1"/>
        <v>13647.945443093377</v>
      </c>
    </row>
    <row r="14" spans="1:6" x14ac:dyDescent="0.35">
      <c r="A14" s="12" t="s">
        <v>99</v>
      </c>
      <c r="B14" s="88">
        <f>TMs!E7</f>
        <v>833332834000</v>
      </c>
      <c r="C14" s="88">
        <f>TMs!F7</f>
        <v>76316156</v>
      </c>
      <c r="D14" s="88">
        <f>TMs!G7</f>
        <v>76314647</v>
      </c>
      <c r="E14" s="7">
        <f t="shared" si="0"/>
        <v>10919.481243263877</v>
      </c>
      <c r="F14" s="89">
        <f t="shared" si="1"/>
        <v>10919.697158528428</v>
      </c>
    </row>
    <row r="15" spans="1:6" x14ac:dyDescent="0.35">
      <c r="A15" s="95" t="s">
        <v>100</v>
      </c>
      <c r="B15" s="96">
        <f>SUM(B9:B14)</f>
        <v>12921698241282.502</v>
      </c>
      <c r="C15" s="96">
        <f t="shared" ref="C15:D15" si="4">SUM(C9:C14)</f>
        <v>1199930256</v>
      </c>
      <c r="D15" s="96">
        <f t="shared" si="4"/>
        <v>1143735427.7</v>
      </c>
      <c r="E15" s="74">
        <f t="shared" si="0"/>
        <v>10768.70774502956</v>
      </c>
      <c r="F15" s="97">
        <f t="shared" si="1"/>
        <v>11297.803607664275</v>
      </c>
    </row>
    <row r="16" spans="1:6" x14ac:dyDescent="0.35">
      <c r="B16" s="98"/>
      <c r="C16" s="98"/>
      <c r="D16" s="98"/>
    </row>
    <row r="17" spans="1:6" x14ac:dyDescent="0.35">
      <c r="A17" s="120" t="s">
        <v>23</v>
      </c>
      <c r="B17" s="121"/>
      <c r="C17" s="121"/>
      <c r="D17" s="121"/>
      <c r="E17" s="121"/>
      <c r="F17" s="122"/>
    </row>
    <row r="18" spans="1:6" x14ac:dyDescent="0.35">
      <c r="A18" s="99" t="s">
        <v>87</v>
      </c>
      <c r="B18" s="35" t="s">
        <v>6</v>
      </c>
      <c r="C18" s="34" t="s">
        <v>7</v>
      </c>
      <c r="D18" s="34" t="s">
        <v>8</v>
      </c>
      <c r="E18" s="100" t="s">
        <v>9</v>
      </c>
      <c r="F18" s="101" t="s">
        <v>10</v>
      </c>
    </row>
    <row r="19" spans="1:6" x14ac:dyDescent="0.35">
      <c r="A19" s="37" t="s">
        <v>88</v>
      </c>
      <c r="B19" s="83">
        <f>'San Juan'!E20</f>
        <v>1613779897980.791</v>
      </c>
      <c r="C19" s="83">
        <f>'San Juan'!F20</f>
        <v>168586000</v>
      </c>
      <c r="D19" s="83">
        <f>'San Juan'!G20</f>
        <v>164397000</v>
      </c>
      <c r="E19" s="4">
        <f>IF(C19,B19/C19,0)</f>
        <v>9572.4431327677921</v>
      </c>
      <c r="F19" s="10">
        <f>IF(D19,B19/D19,0)</f>
        <v>9816.3585587376347</v>
      </c>
    </row>
    <row r="20" spans="1:6" x14ac:dyDescent="0.35">
      <c r="A20" s="46" t="s">
        <v>89</v>
      </c>
      <c r="B20" s="88">
        <f>'San Juan'!E25</f>
        <v>565438977121.28394</v>
      </c>
      <c r="C20" s="88">
        <f>'San Juan'!F25</f>
        <v>51136000</v>
      </c>
      <c r="D20" s="88">
        <f>'San Juan'!G25</f>
        <v>50484685</v>
      </c>
      <c r="E20" s="7">
        <f t="shared" ref="E20:E31" si="5">IF(C20,B20/C20,0)</f>
        <v>11057.551961852392</v>
      </c>
      <c r="F20" s="89">
        <f t="shared" ref="F20:F31" si="6">IF(D20,B20/D20,0)</f>
        <v>11200.208085309117</v>
      </c>
    </row>
    <row r="21" spans="1:6" x14ac:dyDescent="0.35">
      <c r="A21" s="84" t="s">
        <v>90</v>
      </c>
      <c r="B21" s="85">
        <f>SUM(B19:B20)</f>
        <v>2179218875102.075</v>
      </c>
      <c r="C21" s="85">
        <f t="shared" ref="C21:D21" si="7">SUM(C19:C20)</f>
        <v>219722000</v>
      </c>
      <c r="D21" s="85">
        <f t="shared" si="7"/>
        <v>214881685</v>
      </c>
      <c r="E21" s="86">
        <f>B21/C21</f>
        <v>9918.0731792996376</v>
      </c>
      <c r="F21" s="87">
        <f>B21/D21</f>
        <v>10141.482626134819</v>
      </c>
    </row>
    <row r="22" spans="1:6" x14ac:dyDescent="0.35">
      <c r="A22" s="91" t="s">
        <v>91</v>
      </c>
      <c r="B22" s="92">
        <f>'Palo Seco'!E15</f>
        <v>1120093217020.6201</v>
      </c>
      <c r="C22" s="92">
        <f>'Palo Seco'!F15</f>
        <v>107745000</v>
      </c>
      <c r="D22" s="92">
        <f>'Palo Seco'!G15</f>
        <v>99358959.635999992</v>
      </c>
      <c r="E22" s="93">
        <f t="shared" si="5"/>
        <v>10395.779080427121</v>
      </c>
      <c r="F22" s="94">
        <f t="shared" si="6"/>
        <v>11273.197919181765</v>
      </c>
    </row>
    <row r="23" spans="1:6" x14ac:dyDescent="0.35">
      <c r="A23" s="8" t="s">
        <v>92</v>
      </c>
      <c r="B23" s="83">
        <f>Aguirre!E15</f>
        <v>1747657801575.5603</v>
      </c>
      <c r="C23" s="83">
        <f>Aguirre!F15</f>
        <v>163525000</v>
      </c>
      <c r="D23" s="83">
        <f>Aguirre!G15</f>
        <v>152897530</v>
      </c>
      <c r="E23" s="4">
        <f t="shared" si="5"/>
        <v>10687.4043820551</v>
      </c>
      <c r="F23" s="10">
        <f t="shared" si="6"/>
        <v>11430.255293042081</v>
      </c>
    </row>
    <row r="24" spans="1:6" x14ac:dyDescent="0.35">
      <c r="A24" s="12" t="s">
        <v>93</v>
      </c>
      <c r="B24" s="88">
        <f>'Costa Sur'!E15</f>
        <v>4078864764966.7021</v>
      </c>
      <c r="C24" s="88">
        <f>'Costa Sur'!F15</f>
        <v>368830000</v>
      </c>
      <c r="D24" s="88">
        <f>'Costa Sur'!G15</f>
        <v>344758000</v>
      </c>
      <c r="E24" s="7">
        <f>IF(C24,B24/C24,0)</f>
        <v>11058.928950916959</v>
      </c>
      <c r="F24" s="89">
        <f>IF(D24,B24/D24,0)</f>
        <v>11831.095333441725</v>
      </c>
    </row>
    <row r="25" spans="1:6" x14ac:dyDescent="0.35">
      <c r="A25" s="90" t="s">
        <v>94</v>
      </c>
      <c r="B25" s="85">
        <f>SUM(B21:B24)</f>
        <v>9125834658664.957</v>
      </c>
      <c r="C25" s="85">
        <f t="shared" ref="C25:D25" si="8">SUM(C21:C24)</f>
        <v>859822000</v>
      </c>
      <c r="D25" s="85">
        <f t="shared" si="8"/>
        <v>811896174.63599992</v>
      </c>
      <c r="E25" s="86">
        <f>B25/C25</f>
        <v>10613.632424693666</v>
      </c>
      <c r="F25" s="87">
        <f>B25/D25</f>
        <v>11240.149841519296</v>
      </c>
    </row>
    <row r="26" spans="1:6" x14ac:dyDescent="0.35">
      <c r="A26" s="91" t="s">
        <v>95</v>
      </c>
      <c r="B26" s="92">
        <f>'Aguirre CC'!E27</f>
        <v>899756591169.91992</v>
      </c>
      <c r="C26" s="92">
        <f>'Aguirre CC'!F27</f>
        <v>59939000</v>
      </c>
      <c r="D26" s="92">
        <f>'Aguirre CC'!G27</f>
        <v>59699244</v>
      </c>
      <c r="E26" s="93">
        <f t="shared" si="5"/>
        <v>15011.204577485776</v>
      </c>
      <c r="F26" s="94">
        <f t="shared" si="6"/>
        <v>15071.490539644354</v>
      </c>
    </row>
    <row r="27" spans="1:6" x14ac:dyDescent="0.35">
      <c r="A27" s="8" t="s">
        <v>96</v>
      </c>
      <c r="B27" s="83">
        <f>Cambalache!E11</f>
        <v>148054525335.14999</v>
      </c>
      <c r="C27" s="83">
        <f>Cambalache!F11</f>
        <v>11870000</v>
      </c>
      <c r="D27" s="83">
        <f>Cambalache!G11</f>
        <v>11637390</v>
      </c>
      <c r="E27" s="4">
        <f t="shared" si="5"/>
        <v>12473.00129192502</v>
      </c>
      <c r="F27" s="10">
        <f t="shared" si="6"/>
        <v>12722.313623170659</v>
      </c>
    </row>
    <row r="28" spans="1:6" x14ac:dyDescent="0.35">
      <c r="A28" s="37" t="s">
        <v>97</v>
      </c>
      <c r="B28" s="83">
        <f>Mayaguez!E15</f>
        <v>121894970584.77901</v>
      </c>
      <c r="C28" s="83">
        <f>Mayaguez!F15</f>
        <v>11232400</v>
      </c>
      <c r="D28" s="83">
        <f>Mayaguez!G15</f>
        <v>11218921.120000001</v>
      </c>
      <c r="E28" s="4">
        <f t="shared" si="5"/>
        <v>10852.085982050052</v>
      </c>
      <c r="F28" s="10">
        <f t="shared" si="6"/>
        <v>10865.12413100726</v>
      </c>
    </row>
    <row r="29" spans="1:6" x14ac:dyDescent="0.35">
      <c r="A29" s="8" t="s">
        <v>98</v>
      </c>
      <c r="B29" s="83">
        <f>Peakers!E57</f>
        <v>363109157005.19995</v>
      </c>
      <c r="C29" s="83">
        <f>Peakers!F57</f>
        <v>27266000</v>
      </c>
      <c r="D29" s="83">
        <f>Peakers!G57</f>
        <v>27238342</v>
      </c>
      <c r="E29" s="4">
        <f t="shared" si="5"/>
        <v>13317.287354404751</v>
      </c>
      <c r="F29" s="10">
        <f t="shared" si="6"/>
        <v>13330.809819672575</v>
      </c>
    </row>
    <row r="30" spans="1:6" x14ac:dyDescent="0.35">
      <c r="A30" s="12" t="s">
        <v>99</v>
      </c>
      <c r="B30" s="88">
        <f>TMs!E15</f>
        <v>278617492000</v>
      </c>
      <c r="C30" s="88">
        <f>TMs!F15</f>
        <v>24922874</v>
      </c>
      <c r="D30" s="88">
        <f>TMs!G15</f>
        <v>24921234</v>
      </c>
      <c r="E30" s="7">
        <f t="shared" si="5"/>
        <v>11179.1879219066</v>
      </c>
      <c r="F30" s="89">
        <f t="shared" si="6"/>
        <v>11179.923594473692</v>
      </c>
    </row>
    <row r="31" spans="1:6" x14ac:dyDescent="0.35">
      <c r="A31" s="95" t="s">
        <v>100</v>
      </c>
      <c r="B31" s="96">
        <f>SUM(B25:B30)</f>
        <v>10937267394760.006</v>
      </c>
      <c r="C31" s="96">
        <f t="shared" ref="C31:D31" si="9">SUM(C25:C30)</f>
        <v>995052274</v>
      </c>
      <c r="D31" s="96">
        <f t="shared" si="9"/>
        <v>946611305.75599992</v>
      </c>
      <c r="E31" s="74">
        <f t="shared" si="5"/>
        <v>10991.651072554612</v>
      </c>
      <c r="F31" s="97">
        <f t="shared" si="6"/>
        <v>11554.127156790175</v>
      </c>
    </row>
    <row r="32" spans="1:6" x14ac:dyDescent="0.35">
      <c r="B32" s="98"/>
      <c r="C32" s="98"/>
      <c r="D32" s="98"/>
    </row>
    <row r="33" spans="1:6" x14ac:dyDescent="0.35">
      <c r="A33" s="120" t="s">
        <v>24</v>
      </c>
      <c r="B33" s="121"/>
      <c r="C33" s="121"/>
      <c r="D33" s="121"/>
      <c r="E33" s="121"/>
      <c r="F33" s="122"/>
    </row>
    <row r="34" spans="1:6" x14ac:dyDescent="0.35">
      <c r="A34" s="99" t="s">
        <v>87</v>
      </c>
      <c r="B34" s="35" t="s">
        <v>6</v>
      </c>
      <c r="C34" s="34" t="s">
        <v>7</v>
      </c>
      <c r="D34" s="34" t="s">
        <v>8</v>
      </c>
      <c r="E34" s="100" t="s">
        <v>9</v>
      </c>
      <c r="F34" s="101" t="s">
        <v>10</v>
      </c>
    </row>
    <row r="35" spans="1:6" x14ac:dyDescent="0.35">
      <c r="A35" s="37" t="s">
        <v>88</v>
      </c>
      <c r="B35" s="83">
        <f>'San Juan'!E33</f>
        <v>768763000399.36548</v>
      </c>
      <c r="C35" s="83">
        <f>'San Juan'!F33</f>
        <v>77206000</v>
      </c>
      <c r="D35" s="83">
        <f>'San Juan'!G33</f>
        <v>75488000</v>
      </c>
      <c r="E35" s="4">
        <f>IF(C35,B35/C35,0)</f>
        <v>9957.2960702453893</v>
      </c>
      <c r="F35" s="10">
        <f>IF(D35,B35/D35,0)</f>
        <v>10183.910030724956</v>
      </c>
    </row>
    <row r="36" spans="1:6" x14ac:dyDescent="0.35">
      <c r="A36" s="37" t="s">
        <v>89</v>
      </c>
      <c r="B36" s="83">
        <f>'San Juan'!E38</f>
        <v>510085352258.11523</v>
      </c>
      <c r="C36" s="83">
        <f>'San Juan'!F38</f>
        <v>46310000</v>
      </c>
      <c r="D36" s="83">
        <f>'San Juan'!G38</f>
        <v>45649567</v>
      </c>
      <c r="E36" s="4">
        <f t="shared" ref="E36:E47" si="10">IF(C36,B36/C36,0)</f>
        <v>11014.583292120822</v>
      </c>
      <c r="F36" s="10">
        <f t="shared" ref="F36:F47" si="11">IF(D36,B36/D36,0)</f>
        <v>11173.936266648821</v>
      </c>
    </row>
    <row r="37" spans="1:6" x14ac:dyDescent="0.35">
      <c r="A37" s="84" t="s">
        <v>90</v>
      </c>
      <c r="B37" s="85">
        <f>SUM(B35:B36)</f>
        <v>1278848352657.4807</v>
      </c>
      <c r="C37" s="85">
        <f t="shared" ref="C37:D37" si="12">SUM(C35:C36)</f>
        <v>123516000</v>
      </c>
      <c r="D37" s="85">
        <f t="shared" si="12"/>
        <v>121137567</v>
      </c>
      <c r="E37" s="86">
        <f>B37/C37</f>
        <v>10353.706019118825</v>
      </c>
      <c r="F37" s="87">
        <f>B37/D37</f>
        <v>10556.992222383669</v>
      </c>
    </row>
    <row r="38" spans="1:6" x14ac:dyDescent="0.35">
      <c r="A38" s="8" t="s">
        <v>91</v>
      </c>
      <c r="B38" s="83">
        <f>'Palo Seco'!E23</f>
        <v>1620679577401.8</v>
      </c>
      <c r="C38" s="83">
        <f>'Palo Seco'!F23</f>
        <v>160790670</v>
      </c>
      <c r="D38" s="83">
        <f>'Palo Seco'!G23</f>
        <v>145169905</v>
      </c>
      <c r="E38" s="4">
        <f t="shared" si="10"/>
        <v>10079.437926353563</v>
      </c>
      <c r="F38" s="10">
        <f t="shared" si="11"/>
        <v>11164.018998302714</v>
      </c>
    </row>
    <row r="39" spans="1:6" x14ac:dyDescent="0.35">
      <c r="A39" s="8" t="s">
        <v>92</v>
      </c>
      <c r="B39" s="83">
        <f>Aguirre!E23</f>
        <v>1086363297153.73</v>
      </c>
      <c r="C39" s="83">
        <f>Aguirre!F23</f>
        <v>98055000</v>
      </c>
      <c r="D39" s="83">
        <f>Aguirre!G23</f>
        <v>91079130</v>
      </c>
      <c r="E39" s="4">
        <f t="shared" si="10"/>
        <v>11079.121892343379</v>
      </c>
      <c r="F39" s="10">
        <f t="shared" si="11"/>
        <v>11927.686366280946</v>
      </c>
    </row>
    <row r="40" spans="1:6" x14ac:dyDescent="0.35">
      <c r="A40" s="8" t="s">
        <v>93</v>
      </c>
      <c r="B40" s="83">
        <f>'Costa Sur'!E23</f>
        <v>3658251233431.6699</v>
      </c>
      <c r="C40" s="83">
        <f>'Costa Sur'!F23</f>
        <v>344770000</v>
      </c>
      <c r="D40" s="83">
        <f>'Costa Sur'!G23</f>
        <v>322679000</v>
      </c>
      <c r="E40" s="4">
        <f t="shared" si="10"/>
        <v>10610.700563946022</v>
      </c>
      <c r="F40" s="10">
        <f t="shared" si="11"/>
        <v>11337.122135099185</v>
      </c>
    </row>
    <row r="41" spans="1:6" x14ac:dyDescent="0.35">
      <c r="A41" s="90" t="s">
        <v>94</v>
      </c>
      <c r="B41" s="85">
        <f>SUM(B37:B40)</f>
        <v>7644142460644.6807</v>
      </c>
      <c r="C41" s="85">
        <f t="shared" ref="C41:D41" si="13">SUM(C37:C40)</f>
        <v>727131670</v>
      </c>
      <c r="D41" s="85">
        <f t="shared" si="13"/>
        <v>680065602</v>
      </c>
      <c r="E41" s="86">
        <f>B41/C41</f>
        <v>10512.73486773679</v>
      </c>
      <c r="F41" s="87">
        <f>B41/D41</f>
        <v>11240.301579971223</v>
      </c>
    </row>
    <row r="42" spans="1:6" x14ac:dyDescent="0.35">
      <c r="A42" s="8" t="s">
        <v>95</v>
      </c>
      <c r="B42" s="83">
        <f>'Aguirre CC'!E41</f>
        <v>566913655358.5</v>
      </c>
      <c r="C42" s="83">
        <f>'Aguirre CC'!F41</f>
        <v>37857000</v>
      </c>
      <c r="D42" s="83">
        <f>'Aguirre CC'!G41</f>
        <v>37705572</v>
      </c>
      <c r="E42" s="4">
        <f t="shared" si="10"/>
        <v>14975.134198655467</v>
      </c>
      <c r="F42" s="10">
        <f t="shared" si="11"/>
        <v>15035.275299854886</v>
      </c>
    </row>
    <row r="43" spans="1:6" x14ac:dyDescent="0.35">
      <c r="A43" s="8" t="s">
        <v>96</v>
      </c>
      <c r="B43" s="83">
        <f>Cambalache!E17</f>
        <v>60447142682.459999</v>
      </c>
      <c r="C43" s="83">
        <f>Cambalache!F17</f>
        <v>4756000</v>
      </c>
      <c r="D43" s="83">
        <f>Cambalache!G17</f>
        <v>4586770</v>
      </c>
      <c r="E43" s="4">
        <f t="shared" si="10"/>
        <v>12709.659941644239</v>
      </c>
      <c r="F43" s="10">
        <f t="shared" si="11"/>
        <v>13178.585950998196</v>
      </c>
    </row>
    <row r="44" spans="1:6" x14ac:dyDescent="0.35">
      <c r="A44" s="37" t="s">
        <v>97</v>
      </c>
      <c r="B44" s="83">
        <f>Mayaguez!E23</f>
        <v>126301382535.6729</v>
      </c>
      <c r="C44" s="83">
        <f>Mayaguez!F23</f>
        <v>11606100</v>
      </c>
      <c r="D44" s="83">
        <f>Mayaguez!G23</f>
        <v>11592171.800000001</v>
      </c>
      <c r="E44" s="4">
        <f t="shared" si="10"/>
        <v>10882.327615277562</v>
      </c>
      <c r="F44" s="10">
        <f t="shared" si="11"/>
        <v>10895.402924900827</v>
      </c>
    </row>
    <row r="45" spans="1:6" x14ac:dyDescent="0.35">
      <c r="A45" s="8" t="s">
        <v>98</v>
      </c>
      <c r="B45" s="83">
        <f>Peakers!E86</f>
        <v>198507404835.78571</v>
      </c>
      <c r="C45" s="83">
        <f>Peakers!F86</f>
        <v>15333000</v>
      </c>
      <c r="D45" s="83">
        <f>Peakers!G86</f>
        <v>15319738</v>
      </c>
      <c r="E45" s="4">
        <f t="shared" si="10"/>
        <v>12946.41654182389</v>
      </c>
      <c r="F45" s="10">
        <f t="shared" si="11"/>
        <v>12957.624003477455</v>
      </c>
    </row>
    <row r="46" spans="1:6" x14ac:dyDescent="0.35">
      <c r="A46" s="12" t="s">
        <v>99</v>
      </c>
      <c r="B46" s="88">
        <f>TMs!E23</f>
        <v>448856920000.00006</v>
      </c>
      <c r="C46" s="88">
        <f>TMs!F23</f>
        <v>39009932</v>
      </c>
      <c r="D46" s="88">
        <f>TMs!G23</f>
        <v>39008130</v>
      </c>
      <c r="E46" s="7">
        <f t="shared" si="10"/>
        <v>11506.221543785312</v>
      </c>
      <c r="F46" s="89">
        <f t="shared" si="11"/>
        <v>11506.753079422164</v>
      </c>
    </row>
    <row r="47" spans="1:6" x14ac:dyDescent="0.35">
      <c r="A47" s="95" t="s">
        <v>100</v>
      </c>
      <c r="B47" s="96">
        <f>SUM(B41:B46)</f>
        <v>9045168966057.0996</v>
      </c>
      <c r="C47" s="96">
        <f t="shared" ref="C47:D47" si="14">SUM(C41:C46)</f>
        <v>835693702</v>
      </c>
      <c r="D47" s="96">
        <f t="shared" si="14"/>
        <v>788277983.79999995</v>
      </c>
      <c r="E47" s="74">
        <f t="shared" si="10"/>
        <v>10823.545689539131</v>
      </c>
      <c r="F47" s="97">
        <f t="shared" si="11"/>
        <v>11474.592912583512</v>
      </c>
    </row>
    <row r="48" spans="1:6" x14ac:dyDescent="0.35">
      <c r="B48" s="98"/>
      <c r="C48" s="98"/>
      <c r="D48" s="98"/>
    </row>
  </sheetData>
  <mergeCells count="3">
    <mergeCell ref="A1:F1"/>
    <mergeCell ref="A17:F17"/>
    <mergeCell ref="A33:F3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bd9865d-c7d0-4288-ab0a-9d4dee1c94e8">
      <Terms xmlns="http://schemas.microsoft.com/office/infopath/2007/PartnerControls"/>
    </lcf76f155ced4ddcb4097134ff3c332f>
    <TaxCatchAll xmlns="80985e37-4d14-49b1-85af-18f353798b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91A6ED-E59F-4496-83D8-DCEF2722ADCF}">
  <ds:schemaRefs>
    <ds:schemaRef ds:uri="http://schemas.microsoft.com/sharepoint/v3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80985e37-4d14-49b1-85af-18f353798ba1"/>
    <ds:schemaRef ds:uri="6bd9865d-c7d0-4288-ab0a-9d4dee1c94e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C818B8A-D340-4A1C-9D12-BBB5F995E2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0743C0-7415-4987-AD9B-8B76902AC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San Juan</vt:lpstr>
      <vt:lpstr>Palo Seco</vt:lpstr>
      <vt:lpstr>Aguirre</vt:lpstr>
      <vt:lpstr>Costa Sur</vt:lpstr>
      <vt:lpstr>Aguirre CC</vt:lpstr>
      <vt:lpstr>Cambalache</vt:lpstr>
      <vt:lpstr>Mayaguez</vt:lpstr>
      <vt:lpstr>Peakers</vt:lpstr>
      <vt:lpstr>TMs</vt:lpstr>
      <vt:lpstr>System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2026-10-01T21:15:42Z</dcterms:created>
  <dcterms:modified xsi:type="dcterms:W3CDTF">2026-10-07T15:22:42Z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0x010100356202C57E8A91488ECE962D63A71F10</vt:lpwstr>
  </property>
</Properties>
</file>