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66925"/>
  <xr:revisionPtr revIDLastSave="3909" documentId="11_CF634274626BF535B88FD07E6DB386DE2C73F518" xr6:coauthVersionLast="47" xr6:coauthVersionMax="47" xr10:uidLastSave="{4F4A0921-1815-40D8-B196-71A10B58F32E}"/>
  <bookViews>
    <workbookView xWindow="28680" yWindow="-120" windowWidth="29040" windowHeight="15720" activeTab="1" xr2:uid="{00000000-000D-0000-FFFF-FFFF00000000}"/>
  </bookViews>
  <sheets>
    <sheet name="San Juan" sheetId="1" r:id="rId1"/>
    <sheet name="Palo Seco" sheetId="3" r:id="rId2"/>
    <sheet name="Costa Sur" sheetId="6" r:id="rId3"/>
    <sheet name="Aguirre" sheetId="5" r:id="rId4"/>
    <sheet name="Aguirre CC" sheetId="9" r:id="rId5"/>
    <sheet name="Cambalache" sheetId="7" r:id="rId6"/>
    <sheet name="Mayaguez" sheetId="8" r:id="rId7"/>
    <sheet name="Peakers" sheetId="11" r:id="rId8"/>
    <sheet name="TMs" sheetId="10" r:id="rId9"/>
    <sheet name="System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3" l="1"/>
  <c r="H11" i="3"/>
  <c r="C84" i="11"/>
  <c r="C89" i="11" s="1"/>
  <c r="C95" i="11" s="1"/>
  <c r="G23" i="10"/>
  <c r="F23" i="10"/>
  <c r="E23" i="10"/>
  <c r="I23" i="10" s="1"/>
  <c r="C23" i="10"/>
  <c r="E21" i="10"/>
  <c r="I21" i="10" s="1"/>
  <c r="E20" i="10"/>
  <c r="I19" i="10"/>
  <c r="E19" i="10"/>
  <c r="H19" i="10" s="1"/>
  <c r="G15" i="10"/>
  <c r="F15" i="10"/>
  <c r="C15" i="10"/>
  <c r="E14" i="10"/>
  <c r="E13" i="10"/>
  <c r="I13" i="10" s="1"/>
  <c r="E12" i="10"/>
  <c r="E11" i="10"/>
  <c r="I11" i="10" s="1"/>
  <c r="G7" i="10"/>
  <c r="F7" i="10"/>
  <c r="E7" i="10"/>
  <c r="H7" i="10" s="1"/>
  <c r="C7" i="10"/>
  <c r="E6" i="10"/>
  <c r="I5" i="10"/>
  <c r="E5" i="10"/>
  <c r="H5" i="10" s="1"/>
  <c r="E4" i="10"/>
  <c r="E3" i="10"/>
  <c r="I3" i="10" s="1"/>
  <c r="I94" i="11"/>
  <c r="H94" i="11"/>
  <c r="E94" i="11"/>
  <c r="I93" i="11"/>
  <c r="H93" i="11"/>
  <c r="E93" i="11"/>
  <c r="G92" i="11"/>
  <c r="I92" i="11" s="1"/>
  <c r="F92" i="11"/>
  <c r="H92" i="11" s="1"/>
  <c r="C92" i="11"/>
  <c r="I91" i="11"/>
  <c r="H91" i="11"/>
  <c r="E91" i="11"/>
  <c r="I90" i="11"/>
  <c r="H90" i="11"/>
  <c r="E90" i="11"/>
  <c r="E92" i="11" s="1"/>
  <c r="G89" i="11"/>
  <c r="F89" i="11"/>
  <c r="I87" i="11"/>
  <c r="H87" i="11"/>
  <c r="E87" i="11"/>
  <c r="I85" i="11"/>
  <c r="H85" i="11"/>
  <c r="E85" i="11"/>
  <c r="E84" i="11"/>
  <c r="E83" i="11"/>
  <c r="H83" i="11" s="1"/>
  <c r="G82" i="11"/>
  <c r="F82" i="11"/>
  <c r="C82" i="11"/>
  <c r="I81" i="11"/>
  <c r="H81" i="11"/>
  <c r="E81" i="11"/>
  <c r="E80" i="11"/>
  <c r="E82" i="11" s="1"/>
  <c r="I79" i="11"/>
  <c r="H79" i="11"/>
  <c r="E79" i="11"/>
  <c r="G78" i="11"/>
  <c r="F78" i="11"/>
  <c r="C78" i="11"/>
  <c r="E77" i="11"/>
  <c r="E78" i="11" s="1"/>
  <c r="H78" i="11" s="1"/>
  <c r="I76" i="11"/>
  <c r="H76" i="11"/>
  <c r="E76" i="11"/>
  <c r="G75" i="11"/>
  <c r="F75" i="11"/>
  <c r="C75" i="11"/>
  <c r="E74" i="11"/>
  <c r="E75" i="11" s="1"/>
  <c r="H75" i="11" s="1"/>
  <c r="I73" i="11"/>
  <c r="H73" i="11"/>
  <c r="E73" i="11"/>
  <c r="H72" i="11"/>
  <c r="G72" i="11"/>
  <c r="I72" i="11" s="1"/>
  <c r="F72" i="11"/>
  <c r="C72" i="11"/>
  <c r="I71" i="11"/>
  <c r="H71" i="11"/>
  <c r="E71" i="11"/>
  <c r="E72" i="11" s="1"/>
  <c r="I70" i="11"/>
  <c r="H70" i="11"/>
  <c r="E70" i="11"/>
  <c r="H69" i="11"/>
  <c r="G69" i="11"/>
  <c r="I69" i="11" s="1"/>
  <c r="F69" i="11"/>
  <c r="C69" i="11"/>
  <c r="I68" i="11"/>
  <c r="H68" i="11"/>
  <c r="E68" i="11"/>
  <c r="E69" i="11" s="1"/>
  <c r="I67" i="11"/>
  <c r="H67" i="11"/>
  <c r="E67" i="11"/>
  <c r="I62" i="11"/>
  <c r="H62" i="11"/>
  <c r="E62" i="11"/>
  <c r="I61" i="11"/>
  <c r="H61" i="11"/>
  <c r="E61" i="11"/>
  <c r="H60" i="11"/>
  <c r="G60" i="11"/>
  <c r="I60" i="11" s="1"/>
  <c r="F60" i="11"/>
  <c r="C60" i="11"/>
  <c r="I59" i="11"/>
  <c r="H59" i="11"/>
  <c r="E59" i="11"/>
  <c r="E60" i="11" s="1"/>
  <c r="I58" i="11"/>
  <c r="H58" i="11"/>
  <c r="E58" i="11"/>
  <c r="G57" i="11"/>
  <c r="F57" i="11"/>
  <c r="C57" i="11"/>
  <c r="I55" i="11"/>
  <c r="H55" i="11"/>
  <c r="E55" i="11"/>
  <c r="E57" i="11" s="1"/>
  <c r="H57" i="11" s="1"/>
  <c r="I53" i="11"/>
  <c r="H53" i="11"/>
  <c r="E53" i="11"/>
  <c r="E52" i="11"/>
  <c r="I51" i="11"/>
  <c r="H51" i="11"/>
  <c r="E51" i="11"/>
  <c r="I50" i="11"/>
  <c r="G50" i="11"/>
  <c r="F50" i="11"/>
  <c r="H50" i="11" s="1"/>
  <c r="E50" i="11"/>
  <c r="C50" i="11"/>
  <c r="C63" i="11" s="1"/>
  <c r="I49" i="11"/>
  <c r="H49" i="11"/>
  <c r="E49" i="11"/>
  <c r="I48" i="11"/>
  <c r="H48" i="11"/>
  <c r="E48" i="11"/>
  <c r="I47" i="11"/>
  <c r="H47" i="11"/>
  <c r="E47" i="11"/>
  <c r="G46" i="11"/>
  <c r="F46" i="11"/>
  <c r="C46" i="11"/>
  <c r="I45" i="11"/>
  <c r="H45" i="11"/>
  <c r="E45" i="11"/>
  <c r="I44" i="11"/>
  <c r="H44" i="11"/>
  <c r="E44" i="11"/>
  <c r="E46" i="11" s="1"/>
  <c r="G43" i="11"/>
  <c r="F43" i="11"/>
  <c r="C43" i="11"/>
  <c r="I42" i="11"/>
  <c r="H42" i="11"/>
  <c r="E42" i="11"/>
  <c r="I41" i="11"/>
  <c r="H41" i="11"/>
  <c r="E41" i="11"/>
  <c r="E43" i="11" s="1"/>
  <c r="I40" i="11"/>
  <c r="H40" i="11"/>
  <c r="G40" i="11"/>
  <c r="F40" i="11"/>
  <c r="C40" i="11"/>
  <c r="I39" i="11"/>
  <c r="H39" i="11"/>
  <c r="E39" i="11"/>
  <c r="I38" i="11"/>
  <c r="H38" i="11"/>
  <c r="E38" i="11"/>
  <c r="E40" i="11" s="1"/>
  <c r="I37" i="11"/>
  <c r="H37" i="11"/>
  <c r="G37" i="11"/>
  <c r="G63" i="11" s="1"/>
  <c r="F37" i="11"/>
  <c r="F63" i="11" s="1"/>
  <c r="C37" i="11"/>
  <c r="I36" i="11"/>
  <c r="H36" i="11"/>
  <c r="E36" i="11"/>
  <c r="I35" i="11"/>
  <c r="H35" i="11"/>
  <c r="E35" i="11"/>
  <c r="E37" i="11" s="1"/>
  <c r="F31" i="11"/>
  <c r="I30" i="11"/>
  <c r="H30" i="11"/>
  <c r="E30" i="11"/>
  <c r="I29" i="11"/>
  <c r="H29" i="11"/>
  <c r="E29" i="11"/>
  <c r="I28" i="11"/>
  <c r="H28" i="11"/>
  <c r="G28" i="11"/>
  <c r="F28" i="11"/>
  <c r="C28" i="11"/>
  <c r="I27" i="11"/>
  <c r="H27" i="11"/>
  <c r="E27" i="11"/>
  <c r="E28" i="11" s="1"/>
  <c r="I26" i="11"/>
  <c r="H26" i="11"/>
  <c r="E26" i="11"/>
  <c r="G25" i="11"/>
  <c r="F25" i="11"/>
  <c r="E24" i="11"/>
  <c r="C24" i="11" s="1"/>
  <c r="H23" i="11"/>
  <c r="E23" i="11"/>
  <c r="E22" i="11"/>
  <c r="I21" i="11"/>
  <c r="H21" i="11"/>
  <c r="E21" i="11"/>
  <c r="E20" i="11"/>
  <c r="C20" i="11" s="1"/>
  <c r="H19" i="11"/>
  <c r="E19" i="11"/>
  <c r="I19" i="11" s="1"/>
  <c r="H18" i="11"/>
  <c r="G18" i="11"/>
  <c r="F18" i="11"/>
  <c r="E18" i="11"/>
  <c r="I18" i="11" s="1"/>
  <c r="C18" i="11"/>
  <c r="I17" i="11"/>
  <c r="H17" i="11"/>
  <c r="E17" i="11"/>
  <c r="H16" i="11"/>
  <c r="E16" i="11"/>
  <c r="I16" i="11" s="1"/>
  <c r="I15" i="11"/>
  <c r="H15" i="11"/>
  <c r="E15" i="11"/>
  <c r="G14" i="11"/>
  <c r="I14" i="11" s="1"/>
  <c r="F14" i="11"/>
  <c r="E14" i="11"/>
  <c r="H14" i="11" s="1"/>
  <c r="C14" i="11"/>
  <c r="H13" i="11"/>
  <c r="E13" i="11"/>
  <c r="I13" i="11" s="1"/>
  <c r="I12" i="11"/>
  <c r="H12" i="11"/>
  <c r="E12" i="11"/>
  <c r="G11" i="11"/>
  <c r="I11" i="11" s="1"/>
  <c r="F11" i="11"/>
  <c r="E11" i="11"/>
  <c r="H11" i="11" s="1"/>
  <c r="C11" i="11"/>
  <c r="H10" i="11"/>
  <c r="E10" i="11"/>
  <c r="I10" i="11" s="1"/>
  <c r="I9" i="11"/>
  <c r="H9" i="11"/>
  <c r="E9" i="11"/>
  <c r="H8" i="11"/>
  <c r="G8" i="11"/>
  <c r="I8" i="11" s="1"/>
  <c r="F8" i="11"/>
  <c r="E8" i="11"/>
  <c r="C8" i="11"/>
  <c r="I7" i="11"/>
  <c r="H7" i="11"/>
  <c r="E7" i="11"/>
  <c r="I6" i="11"/>
  <c r="H6" i="11"/>
  <c r="E6" i="11"/>
  <c r="H5" i="11"/>
  <c r="G5" i="11"/>
  <c r="I5" i="11" s="1"/>
  <c r="F5" i="11"/>
  <c r="E5" i="11"/>
  <c r="C5" i="11"/>
  <c r="I4" i="11"/>
  <c r="H4" i="11"/>
  <c r="E4" i="11"/>
  <c r="I3" i="11"/>
  <c r="H3" i="11"/>
  <c r="E3" i="11"/>
  <c r="G23" i="8"/>
  <c r="D44" i="12" s="1"/>
  <c r="F23" i="8"/>
  <c r="C23" i="8"/>
  <c r="H22" i="8"/>
  <c r="E22" i="8"/>
  <c r="I22" i="8" s="1"/>
  <c r="I21" i="8"/>
  <c r="H21" i="8"/>
  <c r="E21" i="8"/>
  <c r="E20" i="8"/>
  <c r="H20" i="8" s="1"/>
  <c r="I19" i="8"/>
  <c r="H19" i="8"/>
  <c r="E19" i="8"/>
  <c r="G15" i="8"/>
  <c r="F15" i="8"/>
  <c r="E15" i="8"/>
  <c r="I15" i="8" s="1"/>
  <c r="C15" i="8"/>
  <c r="E14" i="8"/>
  <c r="I14" i="8" s="1"/>
  <c r="I13" i="8"/>
  <c r="H13" i="8"/>
  <c r="E13" i="8"/>
  <c r="H12" i="8"/>
  <c r="E12" i="8"/>
  <c r="I12" i="8" s="1"/>
  <c r="I11" i="8"/>
  <c r="H11" i="8"/>
  <c r="E11" i="8"/>
  <c r="G7" i="8"/>
  <c r="D12" i="12" s="1"/>
  <c r="F7" i="8"/>
  <c r="C7" i="8"/>
  <c r="H6" i="8"/>
  <c r="E6" i="8"/>
  <c r="I6" i="8" s="1"/>
  <c r="I5" i="8"/>
  <c r="H5" i="8"/>
  <c r="E5" i="8"/>
  <c r="E4" i="8"/>
  <c r="H4" i="8" s="1"/>
  <c r="I3" i="8"/>
  <c r="H3" i="8"/>
  <c r="E3" i="8"/>
  <c r="G17" i="7"/>
  <c r="F17" i="7"/>
  <c r="E17" i="7"/>
  <c r="I17" i="7" s="1"/>
  <c r="C17" i="7"/>
  <c r="E16" i="7"/>
  <c r="I16" i="7" s="1"/>
  <c r="I15" i="7"/>
  <c r="H15" i="7"/>
  <c r="E15" i="7"/>
  <c r="G11" i="7"/>
  <c r="F11" i="7"/>
  <c r="E11" i="7"/>
  <c r="I11" i="7" s="1"/>
  <c r="C11" i="7"/>
  <c r="E10" i="7"/>
  <c r="H10" i="7" s="1"/>
  <c r="I9" i="7"/>
  <c r="H9" i="7"/>
  <c r="E9" i="7"/>
  <c r="G5" i="7"/>
  <c r="F5" i="7"/>
  <c r="E5" i="7"/>
  <c r="I5" i="7" s="1"/>
  <c r="C5" i="7"/>
  <c r="E4" i="7"/>
  <c r="I4" i="7" s="1"/>
  <c r="I3" i="7"/>
  <c r="H3" i="7"/>
  <c r="E3" i="7"/>
  <c r="G41" i="9"/>
  <c r="F41" i="9"/>
  <c r="E41" i="9"/>
  <c r="I41" i="9" s="1"/>
  <c r="C41" i="9"/>
  <c r="E40" i="9"/>
  <c r="H40" i="9" s="1"/>
  <c r="I39" i="9"/>
  <c r="H39" i="9"/>
  <c r="E39" i="9"/>
  <c r="H38" i="9"/>
  <c r="E38" i="9"/>
  <c r="I38" i="9" s="1"/>
  <c r="I37" i="9"/>
  <c r="H37" i="9"/>
  <c r="E37" i="9"/>
  <c r="I36" i="9"/>
  <c r="H36" i="9"/>
  <c r="E36" i="9"/>
  <c r="I35" i="9"/>
  <c r="H35" i="9"/>
  <c r="E35" i="9"/>
  <c r="I34" i="9"/>
  <c r="H34" i="9"/>
  <c r="E34" i="9"/>
  <c r="I33" i="9"/>
  <c r="H33" i="9"/>
  <c r="E33" i="9"/>
  <c r="E32" i="9"/>
  <c r="H32" i="9" s="1"/>
  <c r="I31" i="9"/>
  <c r="H31" i="9"/>
  <c r="E31" i="9"/>
  <c r="G27" i="9"/>
  <c r="F27" i="9"/>
  <c r="E27" i="9"/>
  <c r="I27" i="9" s="1"/>
  <c r="C27" i="9"/>
  <c r="E26" i="9"/>
  <c r="I26" i="9" s="1"/>
  <c r="I25" i="9"/>
  <c r="H25" i="9"/>
  <c r="E25" i="9"/>
  <c r="H24" i="9"/>
  <c r="E24" i="9"/>
  <c r="I24" i="9" s="1"/>
  <c r="I23" i="9"/>
  <c r="H23" i="9"/>
  <c r="E23" i="9"/>
  <c r="I22" i="9"/>
  <c r="H22" i="9"/>
  <c r="E22" i="9"/>
  <c r="I21" i="9"/>
  <c r="H21" i="9"/>
  <c r="E21" i="9"/>
  <c r="I20" i="9"/>
  <c r="H20" i="9"/>
  <c r="E20" i="9"/>
  <c r="I19" i="9"/>
  <c r="H19" i="9"/>
  <c r="E19" i="9"/>
  <c r="E18" i="9"/>
  <c r="I18" i="9" s="1"/>
  <c r="I17" i="9"/>
  <c r="H17" i="9"/>
  <c r="E17" i="9"/>
  <c r="G13" i="9"/>
  <c r="F13" i="9"/>
  <c r="E13" i="9"/>
  <c r="I13" i="9" s="1"/>
  <c r="C13" i="9"/>
  <c r="E12" i="9"/>
  <c r="H12" i="9" s="1"/>
  <c r="I11" i="9"/>
  <c r="H11" i="9"/>
  <c r="E11" i="9"/>
  <c r="H10" i="9"/>
  <c r="E10" i="9"/>
  <c r="I10" i="9" s="1"/>
  <c r="I9" i="9"/>
  <c r="H9" i="9"/>
  <c r="E9" i="9"/>
  <c r="I8" i="9"/>
  <c r="H8" i="9"/>
  <c r="E8" i="9"/>
  <c r="I7" i="9"/>
  <c r="H7" i="9"/>
  <c r="E7" i="9"/>
  <c r="I6" i="9"/>
  <c r="H6" i="9"/>
  <c r="E6" i="9"/>
  <c r="I5" i="9"/>
  <c r="H5" i="9"/>
  <c r="E5" i="9"/>
  <c r="E4" i="9"/>
  <c r="H4" i="9" s="1"/>
  <c r="I3" i="9"/>
  <c r="H3" i="9"/>
  <c r="E3" i="9"/>
  <c r="G23" i="5"/>
  <c r="F23" i="5"/>
  <c r="E23" i="5"/>
  <c r="I23" i="5" s="1"/>
  <c r="C23" i="5"/>
  <c r="E22" i="5"/>
  <c r="I21" i="5"/>
  <c r="H21" i="5"/>
  <c r="E21" i="5"/>
  <c r="E20" i="5"/>
  <c r="I19" i="5"/>
  <c r="H19" i="5"/>
  <c r="E19" i="5"/>
  <c r="G15" i="5"/>
  <c r="F15" i="5"/>
  <c r="C15" i="5"/>
  <c r="E14" i="5"/>
  <c r="I13" i="5" s="1"/>
  <c r="E13" i="5"/>
  <c r="E12" i="5"/>
  <c r="I11" i="5"/>
  <c r="H11" i="5"/>
  <c r="E11" i="5"/>
  <c r="E15" i="5" s="1"/>
  <c r="I7" i="5"/>
  <c r="G7" i="5"/>
  <c r="F7" i="5"/>
  <c r="C7" i="12" s="1"/>
  <c r="E7" i="12" s="1"/>
  <c r="E7" i="5"/>
  <c r="B7" i="12" s="1"/>
  <c r="C7" i="5"/>
  <c r="E6" i="5"/>
  <c r="E5" i="5"/>
  <c r="H5" i="5" s="1"/>
  <c r="E4" i="5"/>
  <c r="I3" i="5"/>
  <c r="H3" i="5"/>
  <c r="E3" i="5"/>
  <c r="G23" i="6"/>
  <c r="D40" i="12" s="1"/>
  <c r="F23" i="6"/>
  <c r="C23" i="6"/>
  <c r="E22" i="6"/>
  <c r="I21" i="6"/>
  <c r="E21" i="6"/>
  <c r="H21" i="6" s="1"/>
  <c r="E20" i="6"/>
  <c r="E23" i="6" s="1"/>
  <c r="E19" i="6"/>
  <c r="I19" i="6" s="1"/>
  <c r="G15" i="6"/>
  <c r="D24" i="12" s="1"/>
  <c r="F15" i="6"/>
  <c r="C15" i="6"/>
  <c r="E14" i="6"/>
  <c r="I13" i="6" s="1"/>
  <c r="H13" i="6"/>
  <c r="E13" i="6"/>
  <c r="E12" i="6"/>
  <c r="I11" i="6"/>
  <c r="H11" i="6"/>
  <c r="E11" i="6"/>
  <c r="E15" i="6" s="1"/>
  <c r="G7" i="6"/>
  <c r="F7" i="6"/>
  <c r="C8" i="12" s="1"/>
  <c r="C7" i="6"/>
  <c r="E6" i="6"/>
  <c r="E5" i="6"/>
  <c r="I5" i="6" s="1"/>
  <c r="E4" i="6"/>
  <c r="E7" i="6" s="1"/>
  <c r="E3" i="6"/>
  <c r="G23" i="3"/>
  <c r="F23" i="3"/>
  <c r="C38" i="12" s="1"/>
  <c r="E23" i="3"/>
  <c r="I23" i="3" s="1"/>
  <c r="C23" i="3"/>
  <c r="E22" i="3"/>
  <c r="I21" i="3"/>
  <c r="H21" i="3"/>
  <c r="E21" i="3"/>
  <c r="E20" i="3"/>
  <c r="E19" i="3"/>
  <c r="H19" i="3" s="1"/>
  <c r="G15" i="3"/>
  <c r="D22" i="12" s="1"/>
  <c r="F15" i="3"/>
  <c r="C15" i="3"/>
  <c r="E14" i="3"/>
  <c r="I13" i="3" s="1"/>
  <c r="E13" i="3"/>
  <c r="E12" i="3"/>
  <c r="E11" i="3"/>
  <c r="E15" i="3" s="1"/>
  <c r="I7" i="3"/>
  <c r="G7" i="3"/>
  <c r="F7" i="3"/>
  <c r="E7" i="3"/>
  <c r="H7" i="3" s="1"/>
  <c r="C7" i="3"/>
  <c r="E6" i="3"/>
  <c r="E5" i="3"/>
  <c r="H5" i="3" s="1"/>
  <c r="E4" i="3"/>
  <c r="I3" i="3"/>
  <c r="H3" i="3"/>
  <c r="E3" i="3"/>
  <c r="G39" i="1"/>
  <c r="D36" i="12" s="1"/>
  <c r="F36" i="12" s="1"/>
  <c r="F39" i="1"/>
  <c r="E39" i="1"/>
  <c r="H39" i="1" s="1"/>
  <c r="C39" i="1"/>
  <c r="H38" i="1"/>
  <c r="E38" i="1"/>
  <c r="I38" i="1" s="1"/>
  <c r="I37" i="1"/>
  <c r="H37" i="1"/>
  <c r="E37" i="1"/>
  <c r="G34" i="1"/>
  <c r="D35" i="12" s="1"/>
  <c r="F34" i="1"/>
  <c r="E34" i="1"/>
  <c r="I34" i="1" s="1"/>
  <c r="C34" i="1"/>
  <c r="I32" i="1"/>
  <c r="H32" i="1"/>
  <c r="E32" i="1"/>
  <c r="E31" i="1"/>
  <c r="I30" i="1"/>
  <c r="E30" i="1"/>
  <c r="H30" i="1" s="1"/>
  <c r="G25" i="1"/>
  <c r="D20" i="12" s="1"/>
  <c r="F25" i="1"/>
  <c r="C20" i="12" s="1"/>
  <c r="C25" i="1"/>
  <c r="I24" i="1"/>
  <c r="H24" i="1"/>
  <c r="E24" i="1"/>
  <c r="E25" i="1" s="1"/>
  <c r="I23" i="1"/>
  <c r="H23" i="1"/>
  <c r="E23" i="1"/>
  <c r="G20" i="1"/>
  <c r="F20" i="1"/>
  <c r="C19" i="12" s="1"/>
  <c r="C20" i="1"/>
  <c r="I18" i="1"/>
  <c r="H18" i="1"/>
  <c r="E18" i="1"/>
  <c r="E17" i="1"/>
  <c r="E16" i="1"/>
  <c r="I16" i="1" s="1"/>
  <c r="G12" i="1"/>
  <c r="F12" i="1"/>
  <c r="C12" i="1"/>
  <c r="E11" i="1"/>
  <c r="I11" i="1" s="1"/>
  <c r="I10" i="1"/>
  <c r="H10" i="1"/>
  <c r="E10" i="1"/>
  <c r="E12" i="1" s="1"/>
  <c r="G7" i="1"/>
  <c r="D3" i="12" s="1"/>
  <c r="F7" i="1"/>
  <c r="C7" i="1"/>
  <c r="I5" i="1"/>
  <c r="H5" i="1"/>
  <c r="E5" i="1"/>
  <c r="E4" i="1"/>
  <c r="E3" i="1"/>
  <c r="E7" i="1" s="1"/>
  <c r="D46" i="12"/>
  <c r="C46" i="12"/>
  <c r="C44" i="12"/>
  <c r="D43" i="12"/>
  <c r="C43" i="12"/>
  <c r="D42" i="12"/>
  <c r="C42" i="12"/>
  <c r="C40" i="12"/>
  <c r="D39" i="12"/>
  <c r="C39" i="12"/>
  <c r="D38" i="12"/>
  <c r="C36" i="12"/>
  <c r="C37" i="12" s="1"/>
  <c r="B36" i="12"/>
  <c r="C35" i="12"/>
  <c r="B35" i="12"/>
  <c r="B37" i="12" s="1"/>
  <c r="D30" i="12"/>
  <c r="C30" i="12"/>
  <c r="D28" i="12"/>
  <c r="C28" i="12"/>
  <c r="D27" i="12"/>
  <c r="C27" i="12"/>
  <c r="D26" i="12"/>
  <c r="C26" i="12"/>
  <c r="C24" i="12"/>
  <c r="D23" i="12"/>
  <c r="C23" i="12"/>
  <c r="C22" i="12"/>
  <c r="D19" i="12"/>
  <c r="D14" i="12"/>
  <c r="C14" i="12"/>
  <c r="C13" i="12"/>
  <c r="C12" i="12"/>
  <c r="D11" i="12"/>
  <c r="C11" i="12"/>
  <c r="D10" i="12"/>
  <c r="C10" i="12"/>
  <c r="D8" i="12"/>
  <c r="D7" i="12"/>
  <c r="F7" i="12" s="1"/>
  <c r="D6" i="12"/>
  <c r="C6" i="12"/>
  <c r="E6" i="12" s="1"/>
  <c r="B6" i="12"/>
  <c r="F6" i="12" s="1"/>
  <c r="D4" i="12"/>
  <c r="C4" i="12"/>
  <c r="C3" i="12"/>
  <c r="C5" i="12" s="1"/>
  <c r="H43" i="11" l="1"/>
  <c r="I43" i="11"/>
  <c r="B4" i="12"/>
  <c r="E4" i="12" s="1"/>
  <c r="I12" i="1"/>
  <c r="H12" i="1"/>
  <c r="E37" i="12"/>
  <c r="F37" i="12"/>
  <c r="C21" i="12"/>
  <c r="C25" i="12" s="1"/>
  <c r="I15" i="5"/>
  <c r="H15" i="5"/>
  <c r="B23" i="12"/>
  <c r="E23" i="12" s="1"/>
  <c r="E63" i="11"/>
  <c r="B29" i="12" s="1"/>
  <c r="I82" i="11"/>
  <c r="H82" i="11"/>
  <c r="F20" i="12"/>
  <c r="I75" i="11"/>
  <c r="D5" i="12"/>
  <c r="D9" i="12" s="1"/>
  <c r="F23" i="12"/>
  <c r="E24" i="12"/>
  <c r="I7" i="1"/>
  <c r="H7" i="1"/>
  <c r="B3" i="12"/>
  <c r="E43" i="12"/>
  <c r="I7" i="6"/>
  <c r="B8" i="12"/>
  <c r="E8" i="12" s="1"/>
  <c r="H7" i="6"/>
  <c r="F8" i="12"/>
  <c r="C41" i="12"/>
  <c r="F24" i="12"/>
  <c r="H89" i="11"/>
  <c r="I15" i="3"/>
  <c r="H15" i="3"/>
  <c r="B22" i="12"/>
  <c r="F22" i="12" s="1"/>
  <c r="B20" i="12"/>
  <c r="E20" i="12" s="1"/>
  <c r="H25" i="1"/>
  <c r="I25" i="1"/>
  <c r="E27" i="12"/>
  <c r="H23" i="6"/>
  <c r="I23" i="6"/>
  <c r="B40" i="12"/>
  <c r="E40" i="12" s="1"/>
  <c r="I57" i="11"/>
  <c r="F14" i="12"/>
  <c r="C9" i="12"/>
  <c r="B24" i="12"/>
  <c r="I15" i="6"/>
  <c r="H15" i="6"/>
  <c r="C29" i="12"/>
  <c r="H63" i="11"/>
  <c r="I46" i="11"/>
  <c r="H46" i="11"/>
  <c r="F28" i="12"/>
  <c r="E39" i="12"/>
  <c r="D37" i="12"/>
  <c r="D41" i="12" s="1"/>
  <c r="F35" i="12"/>
  <c r="C25" i="11"/>
  <c r="C31" i="11" s="1"/>
  <c r="I63" i="11"/>
  <c r="D29" i="12"/>
  <c r="F29" i="12" s="1"/>
  <c r="I78" i="11"/>
  <c r="B14" i="12"/>
  <c r="E14" i="12" s="1"/>
  <c r="H23" i="5"/>
  <c r="H13" i="9"/>
  <c r="H27" i="9"/>
  <c r="H17" i="7"/>
  <c r="E20" i="1"/>
  <c r="I5" i="3"/>
  <c r="I19" i="3"/>
  <c r="I5" i="5"/>
  <c r="E25" i="11"/>
  <c r="E35" i="12"/>
  <c r="H13" i="3"/>
  <c r="B38" i="12"/>
  <c r="E38" i="12" s="1"/>
  <c r="H3" i="6"/>
  <c r="H13" i="5"/>
  <c r="E7" i="8"/>
  <c r="E23" i="8"/>
  <c r="B28" i="12"/>
  <c r="E28" i="12" s="1"/>
  <c r="B43" i="12"/>
  <c r="F43" i="12" s="1"/>
  <c r="I3" i="6"/>
  <c r="G31" i="11"/>
  <c r="E89" i="11"/>
  <c r="I89" i="11" s="1"/>
  <c r="H13" i="10"/>
  <c r="H21" i="10"/>
  <c r="F95" i="11"/>
  <c r="B11" i="12"/>
  <c r="H3" i="1"/>
  <c r="H34" i="1"/>
  <c r="H18" i="9"/>
  <c r="H26" i="9"/>
  <c r="H4" i="7"/>
  <c r="H16" i="7"/>
  <c r="H14" i="8"/>
  <c r="H74" i="11"/>
  <c r="H80" i="11"/>
  <c r="G95" i="11"/>
  <c r="D21" i="12"/>
  <c r="D25" i="12" s="1"/>
  <c r="D31" i="12" s="1"/>
  <c r="B46" i="12"/>
  <c r="E46" i="12" s="1"/>
  <c r="I3" i="1"/>
  <c r="H16" i="1"/>
  <c r="I39" i="1"/>
  <c r="H5" i="6"/>
  <c r="H19" i="6"/>
  <c r="I4" i="9"/>
  <c r="I12" i="9"/>
  <c r="I32" i="9"/>
  <c r="I40" i="9"/>
  <c r="I10" i="7"/>
  <c r="I4" i="8"/>
  <c r="I20" i="8"/>
  <c r="I74" i="11"/>
  <c r="I77" i="11"/>
  <c r="I80" i="11"/>
  <c r="I83" i="11"/>
  <c r="B26" i="12"/>
  <c r="H77" i="11"/>
  <c r="E36" i="12"/>
  <c r="B39" i="12"/>
  <c r="F39" i="12" s="1"/>
  <c r="H7" i="5"/>
  <c r="E15" i="10"/>
  <c r="H11" i="1"/>
  <c r="I23" i="11"/>
  <c r="H3" i="10"/>
  <c r="I7" i="10"/>
  <c r="B27" i="12"/>
  <c r="F27" i="12" s="1"/>
  <c r="B42" i="12"/>
  <c r="F42" i="12" s="1"/>
  <c r="H11" i="10"/>
  <c r="H23" i="10"/>
  <c r="H23" i="3"/>
  <c r="H41" i="9"/>
  <c r="H5" i="7"/>
  <c r="H11" i="7"/>
  <c r="H15" i="8"/>
  <c r="B10" i="12"/>
  <c r="F11" i="12" l="1"/>
  <c r="E11" i="12"/>
  <c r="E3" i="12"/>
  <c r="B5" i="12"/>
  <c r="B41" i="12"/>
  <c r="F10" i="12"/>
  <c r="E10" i="12"/>
  <c r="E22" i="12"/>
  <c r="I25" i="11"/>
  <c r="H25" i="11"/>
  <c r="I15" i="10"/>
  <c r="H15" i="10"/>
  <c r="B30" i="12"/>
  <c r="E31" i="11"/>
  <c r="C45" i="12"/>
  <c r="C47" i="12"/>
  <c r="D45" i="12"/>
  <c r="F38" i="12"/>
  <c r="F46" i="12"/>
  <c r="F26" i="12"/>
  <c r="E26" i="12"/>
  <c r="F4" i="12"/>
  <c r="B19" i="12"/>
  <c r="I20" i="1"/>
  <c r="H20" i="1"/>
  <c r="D13" i="12"/>
  <c r="I31" i="11"/>
  <c r="E29" i="12"/>
  <c r="E95" i="11"/>
  <c r="B45" i="12" s="1"/>
  <c r="I23" i="8"/>
  <c r="H23" i="8"/>
  <c r="B44" i="12"/>
  <c r="E42" i="12"/>
  <c r="F40" i="12"/>
  <c r="B12" i="12"/>
  <c r="H7" i="8"/>
  <c r="I7" i="8"/>
  <c r="D15" i="12"/>
  <c r="C31" i="12"/>
  <c r="C15" i="12"/>
  <c r="F3" i="12"/>
  <c r="I95" i="11" l="1"/>
  <c r="E44" i="12"/>
  <c r="F44" i="12"/>
  <c r="F45" i="12"/>
  <c r="E47" i="12"/>
  <c r="H31" i="11"/>
  <c r="B13" i="12"/>
  <c r="E13" i="12" s="1"/>
  <c r="D47" i="12"/>
  <c r="F47" i="12" s="1"/>
  <c r="F13" i="12"/>
  <c r="F41" i="12"/>
  <c r="E41" i="12"/>
  <c r="B47" i="12"/>
  <c r="E45" i="12"/>
  <c r="B9" i="12"/>
  <c r="F5" i="12"/>
  <c r="E5" i="12"/>
  <c r="F12" i="12"/>
  <c r="E12" i="12"/>
  <c r="H95" i="11"/>
  <c r="B21" i="12"/>
  <c r="E19" i="12"/>
  <c r="F19" i="12"/>
  <c r="F30" i="12"/>
  <c r="E30" i="12"/>
  <c r="B25" i="12" l="1"/>
  <c r="F21" i="12"/>
  <c r="E21" i="12"/>
  <c r="B15" i="12"/>
  <c r="F9" i="12"/>
  <c r="E9" i="12"/>
  <c r="E15" i="12" l="1"/>
  <c r="F15" i="12"/>
  <c r="F25" i="12"/>
  <c r="B31" i="12"/>
  <c r="E25" i="12"/>
  <c r="F31" i="12" l="1"/>
  <c r="E31" i="12"/>
</calcChain>
</file>

<file path=xl/sharedStrings.xml><?xml version="1.0" encoding="utf-8"?>
<sst xmlns="http://schemas.openxmlformats.org/spreadsheetml/2006/main" count="753" uniqueCount="91">
  <si>
    <t>April 2026</t>
  </si>
  <si>
    <t>Unit</t>
  </si>
  <si>
    <t>Fuel type</t>
  </si>
  <si>
    <t>Fuel consumed (Barrels)</t>
  </si>
  <si>
    <t>Heating Value (Btu/Barrels)</t>
  </si>
  <si>
    <t>Btu</t>
  </si>
  <si>
    <t>Gross Generation (kWh)</t>
  </si>
  <si>
    <t>Net Generation (kWh)</t>
  </si>
  <si>
    <t>Gross Heat Rate (Btu/kWh)</t>
  </si>
  <si>
    <t>Net Heat Rate (Btu/kWh)</t>
  </si>
  <si>
    <t>San Juan 5</t>
  </si>
  <si>
    <t>ULSD</t>
  </si>
  <si>
    <t>LNG</t>
  </si>
  <si>
    <t>San Juan 6</t>
  </si>
  <si>
    <t>Total San Juan CC</t>
  </si>
  <si>
    <t>San Juan 7</t>
  </si>
  <si>
    <t>Bunker C</t>
  </si>
  <si>
    <t>San Juan 9</t>
  </si>
  <si>
    <t>Total San Juan - Steam</t>
  </si>
  <si>
    <t>May 2026</t>
  </si>
  <si>
    <t>June 2026</t>
  </si>
  <si>
    <t>Palo Seco 3</t>
  </si>
  <si>
    <t>Palo Seco 4</t>
  </si>
  <si>
    <t>Total Palo Seco - Steam</t>
  </si>
  <si>
    <t>Costa Sur 5</t>
  </si>
  <si>
    <t>Costa Sur 6</t>
  </si>
  <si>
    <t>Total Costa Sur - Steam</t>
  </si>
  <si>
    <t>Aguirre 1</t>
  </si>
  <si>
    <t>Aguirre 2</t>
  </si>
  <si>
    <t>Total Aguirre - Steam</t>
  </si>
  <si>
    <t>V-1</t>
  </si>
  <si>
    <t>1-1</t>
  </si>
  <si>
    <t>1-2</t>
  </si>
  <si>
    <t>1-3</t>
  </si>
  <si>
    <t>1-4</t>
  </si>
  <si>
    <t>V-2</t>
  </si>
  <si>
    <t>2-1</t>
  </si>
  <si>
    <t>2-2</t>
  </si>
  <si>
    <t>2-3</t>
  </si>
  <si>
    <t>2-4</t>
  </si>
  <si>
    <t>Total Aguirre CC</t>
  </si>
  <si>
    <t>Cambalache 2</t>
  </si>
  <si>
    <t>Cambalache 3</t>
  </si>
  <si>
    <t>Total Cambalache - Gas</t>
  </si>
  <si>
    <t>Mayaguez 1</t>
  </si>
  <si>
    <t>Mayaguez 2</t>
  </si>
  <si>
    <t>Mayaguez 3</t>
  </si>
  <si>
    <t>Mayaguez 4</t>
  </si>
  <si>
    <t>Total Mayaguez - Gas</t>
  </si>
  <si>
    <t>Aguirre 2-1</t>
  </si>
  <si>
    <t>Aguirre 2-2</t>
  </si>
  <si>
    <t>Total Aguirre - Gas</t>
  </si>
  <si>
    <t>Costa Sur 1-1</t>
  </si>
  <si>
    <t>Costa Sur 1-2</t>
  </si>
  <si>
    <t>Total Costa Sur - Gas</t>
  </si>
  <si>
    <t>Daguao 1-1</t>
  </si>
  <si>
    <t>Daguao 1-2</t>
  </si>
  <si>
    <t>Total Daguao - Gas</t>
  </si>
  <si>
    <t>Jobos 1-1</t>
  </si>
  <si>
    <t>Jobos 1-2</t>
  </si>
  <si>
    <t>Total Jobos - Gas</t>
  </si>
  <si>
    <t>Palo Seco 1-1</t>
  </si>
  <si>
    <t>Palo Seco 1-2</t>
  </si>
  <si>
    <t>Palo Seco 2-1</t>
  </si>
  <si>
    <t>Total Palo Seco - Gas</t>
  </si>
  <si>
    <t>Palo Seco Mobile Pack 1</t>
  </si>
  <si>
    <t>Palo Seco Mobile Pack 2</t>
  </si>
  <si>
    <t>Palo Seco Mobile Pack 3</t>
  </si>
  <si>
    <t>Total Palo Seco MPs - Gas</t>
  </si>
  <si>
    <t>Yabucoa 1-1</t>
  </si>
  <si>
    <t>Yabucoa 1-2</t>
  </si>
  <si>
    <t>Total Yabucoa - Gas</t>
  </si>
  <si>
    <t>Vieques - Diesel</t>
  </si>
  <si>
    <t>Culebra - Diesel</t>
  </si>
  <si>
    <t>Total Peakers - Gas</t>
  </si>
  <si>
    <t>San Juan TMs</t>
  </si>
  <si>
    <t>Palo Seco TMs</t>
  </si>
  <si>
    <t>Total TMs - Gas</t>
  </si>
  <si>
    <t>Plant</t>
  </si>
  <si>
    <t>San Juan CC</t>
  </si>
  <si>
    <t>San Juan Steam</t>
  </si>
  <si>
    <t>San Juan Plant</t>
  </si>
  <si>
    <t>Palo Seco Steam</t>
  </si>
  <si>
    <t>Aguirre Steam</t>
  </si>
  <si>
    <t>Costa Sur Steam</t>
  </si>
  <si>
    <t>Baseloads</t>
  </si>
  <si>
    <t>Aguirre CC</t>
  </si>
  <si>
    <t>Cambalache Gas</t>
  </si>
  <si>
    <t>Mayaguez Gas</t>
  </si>
  <si>
    <t>TMs - Gas</t>
  </si>
  <si>
    <t>Total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</si>
</sst>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scheme val="minor"/>
    </font>
    <font>
      <sz val="11"/>
      <color rgb="FF242424"/>
      <name val="Calibri"/>
      <scheme val="minor"/>
    </font>
    <font>
      <sz val="11"/>
      <color rgb="FF000000"/>
      <name val="Calibri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sz val="11"/>
      <name val="Arial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4" fillId="0" borderId="1" xfId="0" applyFont="1" applyBorder="1"/>
    <xf numFmtId="0" fontId="5" fillId="4" borderId="1" xfId="0" applyFont="1" applyFill="1" applyBorder="1"/>
    <xf numFmtId="3" fontId="4" fillId="0" borderId="1" xfId="0" applyNumberFormat="1" applyFont="1" applyBorder="1"/>
    <xf numFmtId="3" fontId="5" fillId="0" borderId="1" xfId="0" applyNumberFormat="1" applyFont="1" applyBorder="1"/>
    <xf numFmtId="3" fontId="4" fillId="0" borderId="3" xfId="0" applyNumberFormat="1" applyFont="1" applyBorder="1"/>
    <xf numFmtId="0" fontId="5" fillId="4" borderId="3" xfId="0" applyFont="1" applyFill="1" applyBorder="1"/>
    <xf numFmtId="0" fontId="2" fillId="0" borderId="0" xfId="0" applyFont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164" fontId="8" fillId="0" borderId="1" xfId="0" applyNumberFormat="1" applyFont="1" applyBorder="1"/>
    <xf numFmtId="164" fontId="3" fillId="0" borderId="14" xfId="0" applyNumberFormat="1" applyFont="1" applyBorder="1" applyAlignment="1">
      <alignment vertical="center"/>
    </xf>
    <xf numFmtId="164" fontId="3" fillId="0" borderId="26" xfId="0" applyNumberFormat="1" applyFont="1" applyBorder="1" applyAlignment="1">
      <alignment vertical="center"/>
    </xf>
    <xf numFmtId="164" fontId="3" fillId="0" borderId="27" xfId="0" applyNumberFormat="1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164" fontId="3" fillId="0" borderId="30" xfId="0" applyNumberFormat="1" applyFont="1" applyBorder="1" applyAlignment="1">
      <alignment vertical="center"/>
    </xf>
    <xf numFmtId="0" fontId="3" fillId="0" borderId="16" xfId="0" applyFont="1" applyBorder="1"/>
    <xf numFmtId="0" fontId="3" fillId="0" borderId="9" xfId="0" applyFont="1" applyBorder="1"/>
    <xf numFmtId="164" fontId="0" fillId="0" borderId="1" xfId="0" applyNumberFormat="1" applyBorder="1"/>
    <xf numFmtId="164" fontId="0" fillId="0" borderId="3" xfId="0" applyNumberFormat="1" applyBorder="1"/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33" xfId="0" applyFont="1" applyBorder="1"/>
    <xf numFmtId="164" fontId="0" fillId="0" borderId="19" xfId="0" applyNumberFormat="1" applyBorder="1" applyAlignment="1">
      <alignment vertical="center"/>
    </xf>
    <xf numFmtId="164" fontId="3" fillId="0" borderId="31" xfId="0" applyNumberFormat="1" applyFont="1" applyBorder="1"/>
    <xf numFmtId="164" fontId="3" fillId="0" borderId="31" xfId="0" applyNumberFormat="1" applyFont="1" applyBorder="1" applyAlignment="1">
      <alignment vertical="center"/>
    </xf>
    <xf numFmtId="164" fontId="3" fillId="5" borderId="32" xfId="0" applyNumberFormat="1" applyFont="1" applyFill="1" applyBorder="1" applyAlignment="1">
      <alignment vertical="center"/>
    </xf>
    <xf numFmtId="164" fontId="3" fillId="5" borderId="15" xfId="0" applyNumberFormat="1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5" borderId="10" xfId="0" applyNumberFormat="1" applyFont="1" applyFill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164" fontId="6" fillId="5" borderId="15" xfId="0" applyNumberFormat="1" applyFont="1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1" fontId="0" fillId="2" borderId="30" xfId="0" applyNumberFormat="1" applyFill="1" applyBorder="1" applyAlignment="1">
      <alignment vertical="center"/>
    </xf>
    <xf numFmtId="3" fontId="0" fillId="0" borderId="5" xfId="0" applyNumberFormat="1" applyBorder="1" applyAlignment="1">
      <alignment horizontal="right" vertical="center"/>
    </xf>
    <xf numFmtId="164" fontId="8" fillId="0" borderId="1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3" fontId="11" fillId="0" borderId="22" xfId="0" applyNumberFormat="1" applyFont="1" applyBorder="1" applyAlignment="1">
      <alignment vertical="center"/>
    </xf>
    <xf numFmtId="3" fontId="11" fillId="0" borderId="23" xfId="0" applyNumberFormat="1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/>
    </xf>
    <xf numFmtId="164" fontId="9" fillId="0" borderId="14" xfId="0" applyNumberFormat="1" applyFont="1" applyBorder="1" applyAlignment="1">
      <alignment vertical="center"/>
    </xf>
    <xf numFmtId="3" fontId="11" fillId="0" borderId="24" xfId="0" applyNumberFormat="1" applyFont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25" xfId="0" applyNumberFormat="1" applyFont="1" applyBorder="1" applyAlignment="1">
      <alignment horizontal="center" vertical="center"/>
    </xf>
    <xf numFmtId="164" fontId="11" fillId="6" borderId="4" xfId="0" applyNumberFormat="1" applyFont="1" applyFill="1" applyBorder="1" applyAlignment="1">
      <alignment horizontal="right" vertical="center"/>
    </xf>
    <xf numFmtId="164" fontId="13" fillId="7" borderId="25" xfId="0" applyNumberFormat="1" applyFont="1" applyFill="1" applyBorder="1" applyAlignment="1">
      <alignment wrapText="1"/>
    </xf>
    <xf numFmtId="164" fontId="9" fillId="5" borderId="15" xfId="0" applyNumberFormat="1" applyFont="1" applyFill="1" applyBorder="1" applyAlignment="1">
      <alignment vertical="center"/>
    </xf>
    <xf numFmtId="3" fontId="13" fillId="0" borderId="25" xfId="0" applyNumberFormat="1" applyFont="1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 vertical="center"/>
    </xf>
    <xf numFmtId="3" fontId="11" fillId="6" borderId="4" xfId="0" applyNumberFormat="1" applyFont="1" applyFill="1" applyBorder="1" applyAlignment="1">
      <alignment horizontal="right" vertical="center"/>
    </xf>
    <xf numFmtId="1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0" fontId="6" fillId="8" borderId="33" xfId="0" applyFont="1" applyFill="1" applyBorder="1" applyAlignment="1">
      <alignment vertical="center"/>
    </xf>
    <xf numFmtId="164" fontId="3" fillId="8" borderId="31" xfId="0" applyNumberFormat="1" applyFont="1" applyFill="1" applyBorder="1"/>
    <xf numFmtId="164" fontId="3" fillId="8" borderId="31" xfId="0" applyNumberFormat="1" applyFont="1" applyFill="1" applyBorder="1" applyAlignment="1">
      <alignment vertical="center"/>
    </xf>
    <xf numFmtId="164" fontId="3" fillId="8" borderId="32" xfId="0" applyNumberFormat="1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164" fontId="0" fillId="0" borderId="5" xfId="0" applyNumberFormat="1" applyBorder="1"/>
    <xf numFmtId="164" fontId="0" fillId="0" borderId="5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3" fillId="8" borderId="33" xfId="0" applyFont="1" applyFill="1" applyBorder="1" applyAlignment="1">
      <alignment vertical="center"/>
    </xf>
    <xf numFmtId="1" fontId="3" fillId="5" borderId="10" xfId="0" applyNumberFormat="1" applyFont="1" applyFill="1" applyBorder="1" applyAlignment="1">
      <alignment vertical="center"/>
    </xf>
    <xf numFmtId="1" fontId="3" fillId="5" borderId="15" xfId="0" applyNumberFormat="1" applyFont="1" applyFill="1" applyBorder="1" applyAlignment="1">
      <alignment vertical="center"/>
    </xf>
    <xf numFmtId="1" fontId="3" fillId="5" borderId="19" xfId="0" applyNumberFormat="1" applyFont="1" applyFill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right" vertical="center"/>
    </xf>
    <xf numFmtId="1" fontId="3" fillId="0" borderId="3" xfId="0" applyNumberFormat="1" applyFont="1" applyBorder="1" applyAlignment="1">
      <alignment vertical="center"/>
    </xf>
    <xf numFmtId="1" fontId="3" fillId="0" borderId="14" xfId="0" applyNumberFormat="1" applyFont="1" applyBorder="1" applyAlignment="1">
      <alignment vertical="center"/>
    </xf>
    <xf numFmtId="43" fontId="3" fillId="0" borderId="14" xfId="0" applyNumberFormat="1" applyFont="1" applyBorder="1" applyAlignment="1">
      <alignment vertical="center"/>
    </xf>
    <xf numFmtId="1" fontId="5" fillId="0" borderId="3" xfId="0" applyNumberFormat="1" applyFont="1" applyBorder="1"/>
    <xf numFmtId="0" fontId="5" fillId="0" borderId="3" xfId="0" applyFont="1" applyBorder="1"/>
    <xf numFmtId="0" fontId="5" fillId="0" borderId="14" xfId="0" applyFont="1" applyBorder="1"/>
    <xf numFmtId="3" fontId="5" fillId="0" borderId="14" xfId="0" applyNumberFormat="1" applyFont="1" applyBorder="1"/>
    <xf numFmtId="3" fontId="5" fillId="0" borderId="28" xfId="0" applyNumberFormat="1" applyFont="1" applyBorder="1"/>
    <xf numFmtId="2" fontId="5" fillId="0" borderId="14" xfId="0" applyNumberFormat="1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" fontId="1" fillId="0" borderId="10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" fontId="1" fillId="0" borderId="3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1" fontId="1" fillId="0" borderId="17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right" vertical="center"/>
    </xf>
    <xf numFmtId="1" fontId="1" fillId="0" borderId="3" xfId="0" applyNumberFormat="1" applyFont="1" applyBorder="1" applyAlignment="1">
      <alignment horizontal="right" vertical="center"/>
    </xf>
    <xf numFmtId="1" fontId="1" fillId="0" borderId="19" xfId="0" applyNumberFormat="1" applyFon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right" vertical="center"/>
    </xf>
    <xf numFmtId="1" fontId="0" fillId="0" borderId="5" xfId="0" applyNumberFormat="1" applyBorder="1" applyAlignment="1">
      <alignment horizontal="right" vertical="center"/>
    </xf>
    <xf numFmtId="1" fontId="0" fillId="0" borderId="19" xfId="0" applyNumberFormat="1" applyBorder="1" applyAlignment="1">
      <alignment horizontal="right" vertical="center"/>
    </xf>
    <xf numFmtId="1" fontId="0" fillId="0" borderId="17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workbookViewId="0">
      <selection activeCell="F5" sqref="F5:I6"/>
    </sheetView>
  </sheetViews>
  <sheetFormatPr defaultColWidth="9.1796875" defaultRowHeight="14.5" x14ac:dyDescent="0.35"/>
  <cols>
    <col min="1" max="1" width="21.54296875" style="29" bestFit="1" customWidth="1"/>
    <col min="2" max="2" width="9.26953125" style="29" bestFit="1" customWidth="1"/>
    <col min="3" max="3" width="23" style="29" bestFit="1" customWidth="1"/>
    <col min="4" max="4" width="26.26953125" style="29" bestFit="1" customWidth="1"/>
    <col min="5" max="5" width="19.7265625" style="29" bestFit="1" customWidth="1"/>
    <col min="6" max="6" width="23" style="29" bestFit="1" customWidth="1"/>
    <col min="7" max="7" width="21.1796875" style="29" bestFit="1" customWidth="1"/>
    <col min="8" max="8" width="26" style="29" bestFit="1" customWidth="1"/>
    <col min="9" max="9" width="24" style="29" bestFit="1" customWidth="1"/>
    <col min="10" max="10" width="9.1796875" style="29"/>
    <col min="11" max="11" width="10.81640625" style="29" customWidth="1"/>
    <col min="12" max="16384" width="9.1796875" style="29"/>
  </cols>
  <sheetData>
    <row r="1" spans="1:11" x14ac:dyDescent="0.35">
      <c r="A1" s="156" t="s">
        <v>0</v>
      </c>
      <c r="B1" s="157"/>
      <c r="C1" s="157"/>
      <c r="D1" s="157"/>
      <c r="E1" s="157"/>
      <c r="F1" s="157"/>
      <c r="G1" s="157"/>
      <c r="H1" s="157"/>
      <c r="I1" s="158"/>
      <c r="J1" s="127"/>
      <c r="K1" s="127"/>
    </row>
    <row r="2" spans="1:11" x14ac:dyDescent="0.35">
      <c r="A2" s="30" t="s">
        <v>1</v>
      </c>
      <c r="B2" s="31" t="s">
        <v>2</v>
      </c>
      <c r="C2" s="31" t="s">
        <v>3</v>
      </c>
      <c r="D2" s="31" t="s">
        <v>4</v>
      </c>
      <c r="E2" s="32" t="s">
        <v>5</v>
      </c>
      <c r="F2" s="31" t="s">
        <v>6</v>
      </c>
      <c r="G2" s="31" t="s">
        <v>7</v>
      </c>
      <c r="H2" s="31" t="s">
        <v>8</v>
      </c>
      <c r="I2" s="33" t="s">
        <v>9</v>
      </c>
      <c r="J2" s="127"/>
      <c r="K2" s="127"/>
    </row>
    <row r="3" spans="1:11" x14ac:dyDescent="0.35">
      <c r="A3" s="34" t="s">
        <v>10</v>
      </c>
      <c r="B3" s="128" t="s">
        <v>11</v>
      </c>
      <c r="C3" s="129">
        <v>34534.33</v>
      </c>
      <c r="D3" s="129">
        <v>5788194.79</v>
      </c>
      <c r="E3" s="129">
        <f>C3*D3</f>
        <v>199891428982.14072</v>
      </c>
      <c r="F3" s="153">
        <v>126169000</v>
      </c>
      <c r="G3" s="153">
        <v>123954000</v>
      </c>
      <c r="H3" s="153">
        <f>($E3+$E4)/F3</f>
        <v>8289.07599316901</v>
      </c>
      <c r="I3" s="154">
        <f>($E3+$E4)/G3</f>
        <v>8437.1979039171038</v>
      </c>
      <c r="J3" s="127"/>
      <c r="K3" s="127"/>
    </row>
    <row r="4" spans="1:11" x14ac:dyDescent="0.35">
      <c r="A4" s="34"/>
      <c r="B4" s="128" t="s">
        <v>12</v>
      </c>
      <c r="C4" s="129">
        <v>145850.5172413793</v>
      </c>
      <c r="D4" s="129">
        <v>5800000</v>
      </c>
      <c r="E4" s="129">
        <f>C4*D4</f>
        <v>845933000000</v>
      </c>
      <c r="F4" s="153"/>
      <c r="G4" s="153"/>
      <c r="H4" s="153"/>
      <c r="I4" s="154"/>
      <c r="J4" s="127"/>
      <c r="K4" s="127"/>
    </row>
    <row r="5" spans="1:11" x14ac:dyDescent="0.35">
      <c r="A5" s="34" t="s">
        <v>13</v>
      </c>
      <c r="B5" s="128" t="s">
        <v>11</v>
      </c>
      <c r="C5" s="131">
        <v>0</v>
      </c>
      <c r="D5" s="131">
        <v>0</v>
      </c>
      <c r="E5" s="131">
        <f>C5*D5</f>
        <v>0</v>
      </c>
      <c r="F5" s="155">
        <v>0</v>
      </c>
      <c r="G5" s="155">
        <v>0</v>
      </c>
      <c r="H5" s="155">
        <f>IF(0,(E5+E6)/F5,0)</f>
        <v>0</v>
      </c>
      <c r="I5" s="159">
        <f>IF(0,($E5+$E6)/G5,0)</f>
        <v>0</v>
      </c>
      <c r="J5" s="127"/>
      <c r="K5" s="127"/>
    </row>
    <row r="6" spans="1:11" x14ac:dyDescent="0.35">
      <c r="A6" s="34"/>
      <c r="B6" s="128" t="s">
        <v>12</v>
      </c>
      <c r="C6" s="131">
        <v>0</v>
      </c>
      <c r="D6" s="131">
        <v>0</v>
      </c>
      <c r="E6" s="131">
        <v>0</v>
      </c>
      <c r="F6" s="155"/>
      <c r="G6" s="155"/>
      <c r="H6" s="155"/>
      <c r="I6" s="159"/>
      <c r="J6" s="127"/>
      <c r="K6" s="127"/>
    </row>
    <row r="7" spans="1:11" x14ac:dyDescent="0.35">
      <c r="A7" s="34" t="s">
        <v>14</v>
      </c>
      <c r="B7" s="35"/>
      <c r="C7" s="66">
        <f>SUM(C3:C6)</f>
        <v>180384.84724137932</v>
      </c>
      <c r="D7" s="132"/>
      <c r="E7" s="66">
        <f>SUM(E3:E6)</f>
        <v>1045824428982.1407</v>
      </c>
      <c r="F7" s="66">
        <f>SUM(F3:F6)</f>
        <v>126169000</v>
      </c>
      <c r="G7" s="66">
        <f>SUM(G3:G6)</f>
        <v>123954000</v>
      </c>
      <c r="H7" s="66">
        <f>$E7/F7</f>
        <v>8289.07599316901</v>
      </c>
      <c r="I7" s="67">
        <f>$E7/G7</f>
        <v>8437.1979039171038</v>
      </c>
      <c r="J7" s="127"/>
      <c r="K7" s="127"/>
    </row>
    <row r="8" spans="1:11" x14ac:dyDescent="0.35">
      <c r="A8" s="133"/>
      <c r="B8" s="127"/>
      <c r="C8" s="127"/>
      <c r="D8" s="127"/>
      <c r="E8" s="127"/>
      <c r="F8" s="127"/>
      <c r="G8" s="127"/>
      <c r="H8" s="127"/>
      <c r="I8" s="134"/>
      <c r="J8" s="127"/>
      <c r="K8" s="36"/>
    </row>
    <row r="9" spans="1:11" x14ac:dyDescent="0.35">
      <c r="A9" s="34" t="s">
        <v>1</v>
      </c>
      <c r="B9" s="37" t="s">
        <v>2</v>
      </c>
      <c r="C9" s="37" t="s">
        <v>3</v>
      </c>
      <c r="D9" s="37" t="s">
        <v>4</v>
      </c>
      <c r="E9" s="37" t="s">
        <v>5</v>
      </c>
      <c r="F9" s="37" t="s">
        <v>6</v>
      </c>
      <c r="G9" s="37" t="s">
        <v>7</v>
      </c>
      <c r="H9" s="38" t="s">
        <v>8</v>
      </c>
      <c r="I9" s="39" t="s">
        <v>9</v>
      </c>
      <c r="J9" s="127"/>
      <c r="K9" s="127"/>
    </row>
    <row r="10" spans="1:11" x14ac:dyDescent="0.35">
      <c r="A10" s="34" t="s">
        <v>15</v>
      </c>
      <c r="B10" s="128" t="s">
        <v>16</v>
      </c>
      <c r="C10" s="128">
        <v>0</v>
      </c>
      <c r="D10" s="128">
        <v>0</v>
      </c>
      <c r="E10" s="131">
        <f>C10*D10</f>
        <v>0</v>
      </c>
      <c r="F10" s="128">
        <v>0</v>
      </c>
      <c r="G10" s="128">
        <v>0</v>
      </c>
      <c r="H10" s="131">
        <f>IF(F10,$E10/F10,0)</f>
        <v>0</v>
      </c>
      <c r="I10" s="135">
        <f>IF(G10,$E10/G10,0)</f>
        <v>0</v>
      </c>
      <c r="J10" s="127"/>
      <c r="K10" s="127"/>
    </row>
    <row r="11" spans="1:11" x14ac:dyDescent="0.35">
      <c r="A11" s="34" t="s">
        <v>17</v>
      </c>
      <c r="B11" s="128" t="s">
        <v>16</v>
      </c>
      <c r="C11" s="129">
        <v>82044.289999999994</v>
      </c>
      <c r="D11" s="129">
        <v>6316540.6900000004</v>
      </c>
      <c r="E11" s="129">
        <f>C11*D11</f>
        <v>518236096167.1601</v>
      </c>
      <c r="F11" s="129">
        <v>46316000</v>
      </c>
      <c r="G11" s="129">
        <v>45581268</v>
      </c>
      <c r="H11" s="136">
        <f>$E11/F11</f>
        <v>11189.137580256502</v>
      </c>
      <c r="I11" s="137">
        <f>$E11/G11</f>
        <v>11369.497140078685</v>
      </c>
      <c r="J11" s="127"/>
      <c r="K11" s="127"/>
    </row>
    <row r="12" spans="1:11" x14ac:dyDescent="0.35">
      <c r="A12" s="34" t="s">
        <v>18</v>
      </c>
      <c r="B12" s="40"/>
      <c r="C12" s="68">
        <f>SUM(C10:C11)</f>
        <v>82044.289999999994</v>
      </c>
      <c r="D12" s="138"/>
      <c r="E12" s="68">
        <f t="shared" ref="E12:G12" si="0">SUM(E10:E11)</f>
        <v>518236096167.1601</v>
      </c>
      <c r="F12" s="68">
        <f t="shared" si="0"/>
        <v>46316000</v>
      </c>
      <c r="G12" s="68">
        <f t="shared" si="0"/>
        <v>45581268</v>
      </c>
      <c r="H12" s="68">
        <f>$E12/F12</f>
        <v>11189.137580256502</v>
      </c>
      <c r="I12" s="69">
        <f>$E12/G12</f>
        <v>11369.497140078685</v>
      </c>
      <c r="J12" s="127"/>
      <c r="K12" s="127"/>
    </row>
    <row r="14" spans="1:11" x14ac:dyDescent="0.35">
      <c r="A14" s="156" t="s">
        <v>19</v>
      </c>
      <c r="B14" s="157"/>
      <c r="C14" s="157"/>
      <c r="D14" s="157"/>
      <c r="E14" s="157"/>
      <c r="F14" s="157"/>
      <c r="G14" s="157"/>
      <c r="H14" s="157"/>
      <c r="I14" s="158"/>
      <c r="J14" s="127"/>
      <c r="K14" s="127"/>
    </row>
    <row r="15" spans="1:11" x14ac:dyDescent="0.35">
      <c r="A15" s="30" t="s">
        <v>1</v>
      </c>
      <c r="B15" s="31" t="s">
        <v>2</v>
      </c>
      <c r="C15" s="31" t="s">
        <v>3</v>
      </c>
      <c r="D15" s="31" t="s">
        <v>4</v>
      </c>
      <c r="E15" s="32" t="s">
        <v>5</v>
      </c>
      <c r="F15" s="31" t="s">
        <v>6</v>
      </c>
      <c r="G15" s="31" t="s">
        <v>7</v>
      </c>
      <c r="H15" s="31" t="s">
        <v>8</v>
      </c>
      <c r="I15" s="33" t="s">
        <v>9</v>
      </c>
      <c r="J15" s="127"/>
      <c r="K15" s="127"/>
    </row>
    <row r="16" spans="1:11" x14ac:dyDescent="0.35">
      <c r="A16" s="34" t="s">
        <v>10</v>
      </c>
      <c r="B16" s="128" t="s">
        <v>11</v>
      </c>
      <c r="C16" s="129">
        <v>38873.79</v>
      </c>
      <c r="D16" s="129">
        <v>5807321.0300000003</v>
      </c>
      <c r="E16" s="129">
        <f>C16*D16</f>
        <v>225752578182.80371</v>
      </c>
      <c r="F16" s="153">
        <v>130258000</v>
      </c>
      <c r="G16" s="153">
        <v>128446000</v>
      </c>
      <c r="H16" s="153">
        <f>($E16+$E17)/F16</f>
        <v>8346.7240260314429</v>
      </c>
      <c r="I16" s="154">
        <f>($E16+$E17)/G16</f>
        <v>8464.4720597200667</v>
      </c>
      <c r="J16" s="127"/>
      <c r="K16" s="127"/>
    </row>
    <row r="17" spans="1:11" x14ac:dyDescent="0.35">
      <c r="A17" s="34"/>
      <c r="B17" s="128" t="s">
        <v>12</v>
      </c>
      <c r="C17" s="129">
        <v>148530.1724137931</v>
      </c>
      <c r="D17" s="129">
        <v>5800000</v>
      </c>
      <c r="E17" s="129">
        <f>C17*D17</f>
        <v>861475000000</v>
      </c>
      <c r="F17" s="153"/>
      <c r="G17" s="153"/>
      <c r="H17" s="153"/>
      <c r="I17" s="154"/>
      <c r="J17" s="127"/>
      <c r="K17" s="127"/>
    </row>
    <row r="18" spans="1:11" x14ac:dyDescent="0.35">
      <c r="A18" s="34" t="s">
        <v>13</v>
      </c>
      <c r="B18" s="128" t="s">
        <v>11</v>
      </c>
      <c r="C18" s="131">
        <v>0</v>
      </c>
      <c r="D18" s="131">
        <v>0</v>
      </c>
      <c r="E18" s="131">
        <f t="shared" ref="E18" si="1">C18*D18</f>
        <v>0</v>
      </c>
      <c r="F18" s="155">
        <v>0</v>
      </c>
      <c r="G18" s="155">
        <v>0</v>
      </c>
      <c r="H18" s="155">
        <f>IF(0,(E18+E19)/F18,0)</f>
        <v>0</v>
      </c>
      <c r="I18" s="159">
        <f>IF(0,($E18+$E19)/G18,0)</f>
        <v>0</v>
      </c>
      <c r="J18" s="127"/>
      <c r="K18" s="127"/>
    </row>
    <row r="19" spans="1:11" x14ac:dyDescent="0.35">
      <c r="A19" s="34"/>
      <c r="B19" s="128" t="s">
        <v>12</v>
      </c>
      <c r="C19" s="131">
        <v>0</v>
      </c>
      <c r="D19" s="131">
        <v>0</v>
      </c>
      <c r="E19" s="131">
        <v>0</v>
      </c>
      <c r="F19" s="155"/>
      <c r="G19" s="155"/>
      <c r="H19" s="155"/>
      <c r="I19" s="159"/>
      <c r="J19" s="127"/>
      <c r="K19" s="127"/>
    </row>
    <row r="20" spans="1:11" x14ac:dyDescent="0.35">
      <c r="A20" s="34" t="s">
        <v>14</v>
      </c>
      <c r="B20" s="35"/>
      <c r="C20" s="66">
        <f>SUM(C16:C19)</f>
        <v>187403.96241379311</v>
      </c>
      <c r="D20" s="35"/>
      <c r="E20" s="66">
        <f>SUM(E16:E19)</f>
        <v>1087227578182.8037</v>
      </c>
      <c r="F20" s="66">
        <f>SUM(F16:F19)</f>
        <v>130258000</v>
      </c>
      <c r="G20" s="66">
        <f>SUM(G16:G19)</f>
        <v>128446000</v>
      </c>
      <c r="H20" s="66">
        <f>$E20/F20</f>
        <v>8346.7240260314429</v>
      </c>
      <c r="I20" s="67">
        <f>$E20/G20</f>
        <v>8464.4720597200667</v>
      </c>
      <c r="J20" s="127"/>
      <c r="K20" s="127"/>
    </row>
    <row r="21" spans="1:11" x14ac:dyDescent="0.35">
      <c r="A21" s="133"/>
      <c r="B21" s="127"/>
      <c r="C21" s="127"/>
      <c r="D21" s="127"/>
      <c r="E21" s="127"/>
      <c r="F21" s="127"/>
      <c r="G21" s="127"/>
      <c r="H21" s="127"/>
      <c r="I21" s="134"/>
      <c r="J21" s="127"/>
      <c r="K21" s="36"/>
    </row>
    <row r="22" spans="1:11" x14ac:dyDescent="0.35">
      <c r="A22" s="34" t="s">
        <v>1</v>
      </c>
      <c r="B22" s="37" t="s">
        <v>2</v>
      </c>
      <c r="C22" s="37" t="s">
        <v>3</v>
      </c>
      <c r="D22" s="37" t="s">
        <v>4</v>
      </c>
      <c r="E22" s="37" t="s">
        <v>5</v>
      </c>
      <c r="F22" s="37" t="s">
        <v>6</v>
      </c>
      <c r="G22" s="37" t="s">
        <v>7</v>
      </c>
      <c r="H22" s="41" t="s">
        <v>8</v>
      </c>
      <c r="I22" s="42" t="s">
        <v>9</v>
      </c>
      <c r="J22" s="127"/>
      <c r="K22" s="127"/>
    </row>
    <row r="23" spans="1:11" x14ac:dyDescent="0.35">
      <c r="A23" s="34" t="s">
        <v>15</v>
      </c>
      <c r="B23" s="128" t="s">
        <v>16</v>
      </c>
      <c r="C23" s="128">
        <v>0</v>
      </c>
      <c r="D23" s="128">
        <v>0</v>
      </c>
      <c r="E23" s="131">
        <f>C23*D23</f>
        <v>0</v>
      </c>
      <c r="F23" s="128">
        <v>0</v>
      </c>
      <c r="G23" s="139">
        <v>0</v>
      </c>
      <c r="H23" s="131">
        <f>IF(F23,$E23/F23,0)</f>
        <v>0</v>
      </c>
      <c r="I23" s="135">
        <f>IF(G23,$E23/G23,0)</f>
        <v>0</v>
      </c>
      <c r="J23" s="127"/>
      <c r="K23" s="127"/>
    </row>
    <row r="24" spans="1:11" x14ac:dyDescent="0.35">
      <c r="A24" s="43" t="s">
        <v>17</v>
      </c>
      <c r="B24" s="140" t="s">
        <v>16</v>
      </c>
      <c r="C24" s="141">
        <v>68047.75</v>
      </c>
      <c r="D24" s="141">
        <v>6342753.5599999996</v>
      </c>
      <c r="E24" s="141">
        <f>C24*D24</f>
        <v>431610108562.48999</v>
      </c>
      <c r="F24" s="141">
        <v>38724000</v>
      </c>
      <c r="G24" s="141">
        <v>37804560.799999997</v>
      </c>
      <c r="H24" s="142">
        <f>$E24/F24</f>
        <v>11145.803857103863</v>
      </c>
      <c r="I24" s="143">
        <f>$E24/G24</f>
        <v>11416.87932431925</v>
      </c>
      <c r="J24" s="127"/>
      <c r="K24" s="127"/>
    </row>
    <row r="25" spans="1:11" x14ac:dyDescent="0.35">
      <c r="A25" s="34" t="s">
        <v>18</v>
      </c>
      <c r="B25" s="40"/>
      <c r="C25" s="68">
        <f>SUM(C23:C24)</f>
        <v>68047.75</v>
      </c>
      <c r="D25" s="138"/>
      <c r="E25" s="68">
        <f t="shared" ref="E25:G25" si="2">SUM(E23:E24)</f>
        <v>431610108562.48999</v>
      </c>
      <c r="F25" s="68">
        <f t="shared" si="2"/>
        <v>38724000</v>
      </c>
      <c r="G25" s="68">
        <f t="shared" si="2"/>
        <v>37804560.799999997</v>
      </c>
      <c r="H25" s="68">
        <f>$E25/F25</f>
        <v>11145.803857103863</v>
      </c>
      <c r="I25" s="69">
        <f>$E25/G25</f>
        <v>11416.87932431925</v>
      </c>
      <c r="J25" s="127"/>
      <c r="K25" s="127"/>
    </row>
    <row r="26" spans="1:11" x14ac:dyDescent="0.35">
      <c r="A26" s="100"/>
      <c r="B26" s="100"/>
      <c r="C26" s="144"/>
      <c r="D26" s="127"/>
      <c r="E26" s="101"/>
      <c r="F26" s="101"/>
      <c r="G26" s="101"/>
      <c r="H26" s="101"/>
      <c r="I26" s="101"/>
      <c r="J26" s="127"/>
      <c r="K26" s="127"/>
    </row>
    <row r="28" spans="1:11" x14ac:dyDescent="0.35">
      <c r="A28" s="156" t="s">
        <v>20</v>
      </c>
      <c r="B28" s="157"/>
      <c r="C28" s="157"/>
      <c r="D28" s="157"/>
      <c r="E28" s="157"/>
      <c r="F28" s="157"/>
      <c r="G28" s="157"/>
      <c r="H28" s="157"/>
      <c r="I28" s="158"/>
      <c r="J28" s="127"/>
      <c r="K28" s="127"/>
    </row>
    <row r="29" spans="1:11" x14ac:dyDescent="0.35">
      <c r="A29" s="34" t="s">
        <v>1</v>
      </c>
      <c r="B29" s="44" t="s">
        <v>2</v>
      </c>
      <c r="C29" s="44" t="s">
        <v>3</v>
      </c>
      <c r="D29" s="44" t="s">
        <v>4</v>
      </c>
      <c r="E29" s="37" t="s">
        <v>5</v>
      </c>
      <c r="F29" s="44" t="s">
        <v>6</v>
      </c>
      <c r="G29" s="44" t="s">
        <v>7</v>
      </c>
      <c r="H29" s="44" t="s">
        <v>8</v>
      </c>
      <c r="I29" s="45" t="s">
        <v>9</v>
      </c>
      <c r="J29" s="127"/>
      <c r="K29" s="127"/>
    </row>
    <row r="30" spans="1:11" x14ac:dyDescent="0.35">
      <c r="A30" s="34" t="s">
        <v>10</v>
      </c>
      <c r="B30" s="128" t="s">
        <v>11</v>
      </c>
      <c r="C30" s="129">
        <v>10935.17</v>
      </c>
      <c r="D30" s="129">
        <v>5808110.8600000003</v>
      </c>
      <c r="E30" s="129">
        <f>C30*D30</f>
        <v>63512679632.946205</v>
      </c>
      <c r="F30" s="153">
        <v>121602000</v>
      </c>
      <c r="G30" s="153">
        <v>119264000</v>
      </c>
      <c r="H30" s="153">
        <f>($E30+$E31)/F30</f>
        <v>8298.767122522213</v>
      </c>
      <c r="I30" s="154">
        <f>($E30+$E31)/G30</f>
        <v>8461.452572720571</v>
      </c>
      <c r="J30" s="127"/>
      <c r="K30" s="127"/>
    </row>
    <row r="31" spans="1:11" x14ac:dyDescent="0.35">
      <c r="A31" s="34"/>
      <c r="B31" s="128" t="s">
        <v>12</v>
      </c>
      <c r="C31" s="129">
        <v>163040.3448275862</v>
      </c>
      <c r="D31" s="129">
        <v>5800000</v>
      </c>
      <c r="E31" s="129">
        <f>C31*D31</f>
        <v>945634000000</v>
      </c>
      <c r="F31" s="153"/>
      <c r="G31" s="153"/>
      <c r="H31" s="153"/>
      <c r="I31" s="154"/>
      <c r="J31" s="127"/>
      <c r="K31" s="127"/>
    </row>
    <row r="32" spans="1:11" x14ac:dyDescent="0.35">
      <c r="A32" s="34" t="s">
        <v>13</v>
      </c>
      <c r="B32" s="128" t="s">
        <v>11</v>
      </c>
      <c r="C32" s="131">
        <v>0</v>
      </c>
      <c r="D32" s="131">
        <v>0</v>
      </c>
      <c r="E32" s="131">
        <f t="shared" ref="E32" si="3">C32*D32</f>
        <v>0</v>
      </c>
      <c r="F32" s="155">
        <v>0</v>
      </c>
      <c r="G32" s="155">
        <v>0</v>
      </c>
      <c r="H32" s="155">
        <f>IF(0,(E32+E33)/F32,0)</f>
        <v>0</v>
      </c>
      <c r="I32" s="159">
        <f>IF(0,($E32+$E33)/G32,0)</f>
        <v>0</v>
      </c>
      <c r="J32" s="127"/>
      <c r="K32" s="127"/>
    </row>
    <row r="33" spans="1:11" x14ac:dyDescent="0.35">
      <c r="A33" s="43"/>
      <c r="B33" s="140" t="s">
        <v>12</v>
      </c>
      <c r="C33" s="145">
        <v>0</v>
      </c>
      <c r="D33" s="145">
        <v>0</v>
      </c>
      <c r="E33" s="145">
        <v>0</v>
      </c>
      <c r="F33" s="160"/>
      <c r="G33" s="160"/>
      <c r="H33" s="160"/>
      <c r="I33" s="161"/>
      <c r="J33" s="127"/>
      <c r="K33" s="127"/>
    </row>
    <row r="34" spans="1:11" x14ac:dyDescent="0.35">
      <c r="A34" s="34" t="s">
        <v>14</v>
      </c>
      <c r="B34" s="35"/>
      <c r="C34" s="66">
        <f>SUM(C30:C33)</f>
        <v>173975.51482758622</v>
      </c>
      <c r="D34" s="132"/>
      <c r="E34" s="66">
        <f>SUM(E30:E33)</f>
        <v>1009146679632.9462</v>
      </c>
      <c r="F34" s="66">
        <f>SUM(F30:F33)</f>
        <v>121602000</v>
      </c>
      <c r="G34" s="66">
        <f>SUM(G30:G33)</f>
        <v>119264000</v>
      </c>
      <c r="H34" s="66">
        <f>$E34/F34</f>
        <v>8298.767122522213</v>
      </c>
      <c r="I34" s="67">
        <f>$E34/G34</f>
        <v>8461.452572720571</v>
      </c>
      <c r="J34" s="127"/>
      <c r="K34" s="127"/>
    </row>
    <row r="35" spans="1:11" x14ac:dyDescent="0.35">
      <c r="A35" s="133"/>
      <c r="B35" s="127"/>
      <c r="C35" s="127"/>
      <c r="D35" s="127"/>
      <c r="E35" s="127"/>
      <c r="F35" s="127"/>
      <c r="G35" s="127"/>
      <c r="H35" s="127"/>
      <c r="I35" s="134"/>
      <c r="J35" s="127"/>
      <c r="K35" s="127"/>
    </row>
    <row r="36" spans="1:11" x14ac:dyDescent="0.35">
      <c r="A36" s="34" t="s">
        <v>1</v>
      </c>
      <c r="B36" s="37" t="s">
        <v>2</v>
      </c>
      <c r="C36" s="37" t="s">
        <v>3</v>
      </c>
      <c r="D36" s="37" t="s">
        <v>4</v>
      </c>
      <c r="E36" s="37" t="s">
        <v>5</v>
      </c>
      <c r="F36" s="37" t="s">
        <v>6</v>
      </c>
      <c r="G36" s="37" t="s">
        <v>7</v>
      </c>
      <c r="H36" s="37" t="s">
        <v>8</v>
      </c>
      <c r="I36" s="39" t="s">
        <v>9</v>
      </c>
      <c r="J36" s="127"/>
      <c r="K36" s="127"/>
    </row>
    <row r="37" spans="1:11" x14ac:dyDescent="0.35">
      <c r="A37" s="30" t="s">
        <v>15</v>
      </c>
      <c r="B37" s="146" t="s">
        <v>16</v>
      </c>
      <c r="C37" s="147">
        <v>419.41</v>
      </c>
      <c r="D37" s="147">
        <v>6342752.8300000001</v>
      </c>
      <c r="E37" s="147">
        <f>C37*D37</f>
        <v>2660213964.4303002</v>
      </c>
      <c r="F37" s="147">
        <v>121000</v>
      </c>
      <c r="G37" s="146">
        <v>0</v>
      </c>
      <c r="H37" s="147">
        <f>IF(F37,$E37/F37,0)</f>
        <v>21985.239375457026</v>
      </c>
      <c r="I37" s="148">
        <f>IF(G37,$E37/G37,0)</f>
        <v>0</v>
      </c>
      <c r="J37" s="127"/>
      <c r="K37" s="127"/>
    </row>
    <row r="38" spans="1:11" x14ac:dyDescent="0.35">
      <c r="A38" s="34" t="s">
        <v>17</v>
      </c>
      <c r="B38" s="128" t="s">
        <v>16</v>
      </c>
      <c r="C38" s="129">
        <v>28472.37</v>
      </c>
      <c r="D38" s="129">
        <v>6342752.8300000001</v>
      </c>
      <c r="E38" s="129">
        <f>C38*D38</f>
        <v>180593205394.3071</v>
      </c>
      <c r="F38" s="129">
        <v>14181000</v>
      </c>
      <c r="G38" s="129">
        <v>13021970</v>
      </c>
      <c r="H38" s="129">
        <f>$E38/F38</f>
        <v>12734.870981898815</v>
      </c>
      <c r="I38" s="137">
        <f>$E38/G38</f>
        <v>13868.347523017415</v>
      </c>
      <c r="J38" s="127"/>
      <c r="K38" s="127"/>
    </row>
    <row r="39" spans="1:11" x14ac:dyDescent="0.35">
      <c r="A39" s="46" t="s">
        <v>18</v>
      </c>
      <c r="B39" s="40"/>
      <c r="C39" s="68">
        <f>SUM(C37:C38)</f>
        <v>28891.78</v>
      </c>
      <c r="D39" s="138"/>
      <c r="E39" s="68">
        <f t="shared" ref="E39:G39" si="4">SUM(E37:E38)</f>
        <v>183253419358.7374</v>
      </c>
      <c r="F39" s="68">
        <f t="shared" si="4"/>
        <v>14302000</v>
      </c>
      <c r="G39" s="68">
        <f t="shared" si="4"/>
        <v>13021970</v>
      </c>
      <c r="H39" s="68">
        <f>$E39/F39</f>
        <v>12813.132384193637</v>
      </c>
      <c r="I39" s="69">
        <f>$E39/G39</f>
        <v>14072.634122082711</v>
      </c>
      <c r="J39" s="127"/>
      <c r="K39" s="127"/>
    </row>
    <row r="40" spans="1:11" x14ac:dyDescent="0.35">
      <c r="A40" s="127"/>
      <c r="B40" s="127"/>
      <c r="C40" s="127"/>
      <c r="D40" s="127"/>
      <c r="E40" s="127"/>
      <c r="F40" s="127"/>
      <c r="G40" s="127"/>
      <c r="H40" s="127"/>
      <c r="I40" s="127"/>
      <c r="J40" s="127"/>
      <c r="K40" s="127"/>
    </row>
  </sheetData>
  <mergeCells count="27">
    <mergeCell ref="F32:F33"/>
    <mergeCell ref="G32:G33"/>
    <mergeCell ref="H32:H33"/>
    <mergeCell ref="I32:I33"/>
    <mergeCell ref="F18:F19"/>
    <mergeCell ref="G18:G19"/>
    <mergeCell ref="H18:H19"/>
    <mergeCell ref="I18:I19"/>
    <mergeCell ref="A28:I28"/>
    <mergeCell ref="F30:F31"/>
    <mergeCell ref="G30:G31"/>
    <mergeCell ref="H30:H31"/>
    <mergeCell ref="I30:I31"/>
    <mergeCell ref="A1:I1"/>
    <mergeCell ref="A14:I14"/>
    <mergeCell ref="I3:I4"/>
    <mergeCell ref="H5:H6"/>
    <mergeCell ref="I5:I6"/>
    <mergeCell ref="F16:F17"/>
    <mergeCell ref="G16:G17"/>
    <mergeCell ref="H16:H17"/>
    <mergeCell ref="I16:I17"/>
    <mergeCell ref="F3:F4"/>
    <mergeCell ref="G3:G4"/>
    <mergeCell ref="F5:F6"/>
    <mergeCell ref="G5:G6"/>
    <mergeCell ref="H3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0E04-1C0E-45EE-BFEF-769C3D3C8888}">
  <dimension ref="A1:I23"/>
  <sheetViews>
    <sheetView tabSelected="1" workbookViewId="0">
      <selection activeCell="I11" sqref="I11:I12"/>
    </sheetView>
  </sheetViews>
  <sheetFormatPr defaultColWidth="9.1796875" defaultRowHeight="14.5" x14ac:dyDescent="0.35"/>
  <cols>
    <col min="1" max="1" width="22.4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9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50" t="s">
        <v>0</v>
      </c>
      <c r="B1" s="151"/>
      <c r="C1" s="151"/>
      <c r="D1" s="151"/>
      <c r="E1" s="151"/>
      <c r="F1" s="151"/>
      <c r="G1" s="151"/>
      <c r="H1" s="151"/>
      <c r="I1" s="152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21</v>
      </c>
      <c r="B3" s="3" t="s">
        <v>11</v>
      </c>
      <c r="C3" s="5">
        <v>0</v>
      </c>
      <c r="D3" s="5">
        <v>0</v>
      </c>
      <c r="E3" s="5">
        <f>C3*D3</f>
        <v>0</v>
      </c>
      <c r="F3" s="164">
        <v>0</v>
      </c>
      <c r="G3" s="164">
        <v>0</v>
      </c>
      <c r="H3" s="164">
        <f>IF(F3,($E3+$E4)/F3,0)</f>
        <v>0</v>
      </c>
      <c r="I3" s="165">
        <f>IF(G3,($E3+$E4)/G3,0)</f>
        <v>0</v>
      </c>
    </row>
    <row r="4" spans="1:9" x14ac:dyDescent="0.35">
      <c r="A4" s="8"/>
      <c r="B4" s="3" t="s">
        <v>16</v>
      </c>
      <c r="C4" s="5">
        <v>0</v>
      </c>
      <c r="D4" s="5">
        <v>0</v>
      </c>
      <c r="E4" s="5">
        <f t="shared" ref="E4:E6" si="0">C4*D4</f>
        <v>0</v>
      </c>
      <c r="F4" s="164"/>
      <c r="G4" s="164"/>
      <c r="H4" s="164"/>
      <c r="I4" s="165"/>
    </row>
    <row r="5" spans="1:9" x14ac:dyDescent="0.35">
      <c r="A5" s="8" t="s">
        <v>22</v>
      </c>
      <c r="B5" s="3" t="s">
        <v>11</v>
      </c>
      <c r="C5" s="5">
        <v>791.08</v>
      </c>
      <c r="D5" s="4">
        <v>5773920.79</v>
      </c>
      <c r="E5" s="4">
        <f t="shared" si="0"/>
        <v>4567633258.5532007</v>
      </c>
      <c r="F5" s="162">
        <v>69460000</v>
      </c>
      <c r="G5" s="162">
        <v>62742824</v>
      </c>
      <c r="H5" s="162">
        <f>(E5+E6)/F5</f>
        <v>9799.2280769763929</v>
      </c>
      <c r="I5" s="163">
        <f>($E5+$E6)/G5</f>
        <v>10848.322387063423</v>
      </c>
    </row>
    <row r="6" spans="1:9" x14ac:dyDescent="0.35">
      <c r="A6" s="8"/>
      <c r="B6" s="3" t="s">
        <v>16</v>
      </c>
      <c r="C6" s="4">
        <v>108156.93</v>
      </c>
      <c r="D6" s="4">
        <v>6250979.4699999997</v>
      </c>
      <c r="E6" s="4">
        <f t="shared" si="0"/>
        <v>676086748968.22705</v>
      </c>
      <c r="F6" s="162"/>
      <c r="G6" s="162"/>
      <c r="H6" s="162"/>
      <c r="I6" s="163"/>
    </row>
    <row r="7" spans="1:9" x14ac:dyDescent="0.35">
      <c r="A7" s="11" t="s">
        <v>23</v>
      </c>
      <c r="B7" s="13"/>
      <c r="C7" s="49">
        <f>SUM(C3:C6)</f>
        <v>108948.01</v>
      </c>
      <c r="D7" s="13"/>
      <c r="E7" s="49">
        <f>SUM(E3:E6)</f>
        <v>680654382226.78027</v>
      </c>
      <c r="F7" s="49">
        <f>SUM(F3:F6)</f>
        <v>69460000</v>
      </c>
      <c r="G7" s="49">
        <f>SUM(G3:G6)</f>
        <v>62742824</v>
      </c>
      <c r="H7" s="49">
        <f>$E7/F7</f>
        <v>9799.2280769763929</v>
      </c>
      <c r="I7" s="65">
        <f>$E7/G7</f>
        <v>10848.322387063423</v>
      </c>
    </row>
    <row r="9" spans="1:9" x14ac:dyDescent="0.35">
      <c r="A9" s="150" t="s">
        <v>19</v>
      </c>
      <c r="B9" s="151"/>
      <c r="C9" s="151"/>
      <c r="D9" s="151"/>
      <c r="E9" s="151"/>
      <c r="F9" s="151"/>
      <c r="G9" s="151"/>
      <c r="H9" s="151"/>
      <c r="I9" s="152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21</v>
      </c>
      <c r="B11" s="3" t="s">
        <v>11</v>
      </c>
      <c r="C11" s="5">
        <v>281.48</v>
      </c>
      <c r="D11" s="4">
        <v>5775430.9800000004</v>
      </c>
      <c r="E11" s="4">
        <f>C11*D11</f>
        <v>1625668312.2504003</v>
      </c>
      <c r="F11" s="162">
        <v>82000</v>
      </c>
      <c r="G11" s="162">
        <v>79368.100000000006</v>
      </c>
      <c r="H11" s="162">
        <f>IF(F11,($E11+$E12)/F11,0)</f>
        <v>35281.062567882931</v>
      </c>
      <c r="I11" s="162">
        <f>IF(G11,($E11+$E12)/G11,0)</f>
        <v>36451.006519828501</v>
      </c>
    </row>
    <row r="12" spans="1:9" x14ac:dyDescent="0.35">
      <c r="A12" s="8"/>
      <c r="B12" s="3" t="s">
        <v>16</v>
      </c>
      <c r="C12" s="5">
        <v>202.6</v>
      </c>
      <c r="D12" s="4">
        <v>6255571.6600000001</v>
      </c>
      <c r="E12" s="4">
        <f>C12*D12</f>
        <v>1267378818.316</v>
      </c>
      <c r="F12" s="162"/>
      <c r="G12" s="162"/>
      <c r="H12" s="162"/>
      <c r="I12" s="162"/>
    </row>
    <row r="13" spans="1:9" x14ac:dyDescent="0.35">
      <c r="A13" s="8" t="s">
        <v>22</v>
      </c>
      <c r="B13" s="3" t="s">
        <v>11</v>
      </c>
      <c r="C13" s="4">
        <v>615.39</v>
      </c>
      <c r="D13" s="4">
        <v>5775430.9800000004</v>
      </c>
      <c r="E13" s="4">
        <f t="shared" ref="E13:E14" si="1">C13*D13</f>
        <v>3554142470.7822003</v>
      </c>
      <c r="F13" s="162">
        <v>96710000</v>
      </c>
      <c r="G13" s="162">
        <v>87454786.900000006</v>
      </c>
      <c r="H13" s="162">
        <f>(E13+E14)/F13</f>
        <v>9768.4963230366593</v>
      </c>
      <c r="I13" s="163">
        <f>($E13+$E14)/G13</f>
        <v>10802.282103564023</v>
      </c>
    </row>
    <row r="14" spans="1:9" x14ac:dyDescent="0.35">
      <c r="A14" s="8"/>
      <c r="B14" s="3" t="s">
        <v>16</v>
      </c>
      <c r="C14" s="4">
        <v>150451.01999999999</v>
      </c>
      <c r="D14" s="4">
        <v>6255571.6600000001</v>
      </c>
      <c r="E14" s="4">
        <f t="shared" si="1"/>
        <v>941157136930.09314</v>
      </c>
      <c r="F14" s="162"/>
      <c r="G14" s="162"/>
      <c r="H14" s="162"/>
      <c r="I14" s="163"/>
    </row>
    <row r="15" spans="1:9" x14ac:dyDescent="0.35">
      <c r="A15" s="11" t="s">
        <v>23</v>
      </c>
      <c r="B15" s="13"/>
      <c r="C15" s="49">
        <f>SUM(C11:C14)</f>
        <v>151550.49</v>
      </c>
      <c r="D15" s="13"/>
      <c r="E15" s="49">
        <f>SUM(E11:E14)</f>
        <v>947604326531.44177</v>
      </c>
      <c r="F15" s="49">
        <f>SUM(F11:F14)</f>
        <v>96792000</v>
      </c>
      <c r="G15" s="49">
        <f>SUM(G11:G14)</f>
        <v>87534155</v>
      </c>
      <c r="H15" s="49">
        <f>$E15/F15</f>
        <v>9790.10999391935</v>
      </c>
      <c r="I15" s="65">
        <f>$E15/G15</f>
        <v>10825.538060331328</v>
      </c>
    </row>
    <row r="17" spans="1:9" x14ac:dyDescent="0.35">
      <c r="A17" s="150" t="s">
        <v>20</v>
      </c>
      <c r="B17" s="151"/>
      <c r="C17" s="151"/>
      <c r="D17" s="151"/>
      <c r="E17" s="151"/>
      <c r="F17" s="151"/>
      <c r="G17" s="151"/>
      <c r="H17" s="151"/>
      <c r="I17" s="152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21</v>
      </c>
      <c r="B19" s="3" t="s">
        <v>11</v>
      </c>
      <c r="C19" s="4">
        <v>590.54</v>
      </c>
      <c r="D19" s="4">
        <v>5775638.96</v>
      </c>
      <c r="E19" s="4">
        <f>C19*D19</f>
        <v>3410745831.4383998</v>
      </c>
      <c r="F19" s="162">
        <v>88011000</v>
      </c>
      <c r="G19" s="162">
        <v>80680950</v>
      </c>
      <c r="H19" s="162">
        <f>(E19+E20)/F19</f>
        <v>9311.548458786634</v>
      </c>
      <c r="I19" s="163">
        <f>($E19+$E20)/G19</f>
        <v>10157.524067407119</v>
      </c>
    </row>
    <row r="20" spans="1:9" x14ac:dyDescent="0.35">
      <c r="A20" s="8"/>
      <c r="B20" s="3" t="s">
        <v>16</v>
      </c>
      <c r="C20" s="4">
        <v>130444.4</v>
      </c>
      <c r="D20" s="4">
        <v>6256366.2800000003</v>
      </c>
      <c r="E20" s="4">
        <f t="shared" ref="E20:E22" si="2">C20*D20</f>
        <v>816107945574.83203</v>
      </c>
      <c r="F20" s="162"/>
      <c r="G20" s="162"/>
      <c r="H20" s="162"/>
      <c r="I20" s="163"/>
    </row>
    <row r="21" spans="1:9" x14ac:dyDescent="0.35">
      <c r="A21" s="8" t="s">
        <v>22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62">
        <v>99892000</v>
      </c>
      <c r="G21" s="162">
        <v>91197420</v>
      </c>
      <c r="H21" s="162">
        <f>(E21+E22)/F21</f>
        <v>10079.537065280474</v>
      </c>
      <c r="I21" s="163">
        <f>($E21+$E22)/G21</f>
        <v>11040.50001112967</v>
      </c>
    </row>
    <row r="22" spans="1:9" x14ac:dyDescent="0.35">
      <c r="A22" s="8"/>
      <c r="B22" s="3" t="s">
        <v>16</v>
      </c>
      <c r="C22" s="4">
        <v>160934.49</v>
      </c>
      <c r="D22" s="4">
        <v>6256366.2800000003</v>
      </c>
      <c r="E22" s="4">
        <f t="shared" si="2"/>
        <v>1006865116524.9972</v>
      </c>
      <c r="F22" s="162"/>
      <c r="G22" s="162"/>
      <c r="H22" s="162"/>
      <c r="I22" s="163"/>
    </row>
    <row r="23" spans="1:9" x14ac:dyDescent="0.35">
      <c r="A23" s="11" t="s">
        <v>23</v>
      </c>
      <c r="B23" s="13"/>
      <c r="C23" s="49">
        <f>SUM(C19:C22)</f>
        <v>291969.43</v>
      </c>
      <c r="D23" s="13"/>
      <c r="E23" s="49">
        <f>SUM(E19:E22)</f>
        <v>1826383807931.2676</v>
      </c>
      <c r="F23" s="49">
        <f>SUM(F19:F22)</f>
        <v>187903000</v>
      </c>
      <c r="G23" s="49">
        <f>SUM(G19:G22)</f>
        <v>171878370</v>
      </c>
      <c r="H23" s="49">
        <f>$E23/F23</f>
        <v>9719.8225037985958</v>
      </c>
      <c r="I23" s="65">
        <f>$E23/G23</f>
        <v>10626.024716962742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63ED-8BAA-4B60-8494-9D83ADF5BBDE}">
  <dimension ref="A1:I23"/>
  <sheetViews>
    <sheetView workbookViewId="0">
      <selection activeCell="E7" sqref="E7"/>
    </sheetView>
  </sheetViews>
  <sheetFormatPr defaultColWidth="9.1796875" defaultRowHeight="14" x14ac:dyDescent="0.35"/>
  <cols>
    <col min="1" max="1" width="25.7265625" style="75" bestFit="1" customWidth="1"/>
    <col min="2" max="2" width="10.54296875" style="75" bestFit="1" customWidth="1"/>
    <col min="3" max="3" width="26.7265625" style="75" bestFit="1" customWidth="1"/>
    <col min="4" max="4" width="26.26953125" style="75" bestFit="1" customWidth="1"/>
    <col min="5" max="5" width="20.453125" style="75" bestFit="1" customWidth="1"/>
    <col min="6" max="6" width="26.26953125" style="75" bestFit="1" customWidth="1"/>
    <col min="7" max="7" width="23.26953125" style="75" bestFit="1" customWidth="1"/>
    <col min="8" max="8" width="29.1796875" style="75" bestFit="1" customWidth="1"/>
    <col min="9" max="9" width="26.26953125" style="75" bestFit="1" customWidth="1"/>
    <col min="10" max="16384" width="9.1796875" style="75"/>
  </cols>
  <sheetData>
    <row r="1" spans="1:9" x14ac:dyDescent="0.35">
      <c r="A1" s="168" t="s">
        <v>0</v>
      </c>
      <c r="B1" s="169"/>
      <c r="C1" s="169"/>
      <c r="D1" s="169"/>
      <c r="E1" s="169"/>
      <c r="F1" s="169"/>
      <c r="G1" s="169"/>
      <c r="H1" s="169"/>
      <c r="I1" s="170"/>
    </row>
    <row r="2" spans="1:9" x14ac:dyDescent="0.35">
      <c r="A2" s="76" t="s">
        <v>1</v>
      </c>
      <c r="B2" s="77" t="s">
        <v>2</v>
      </c>
      <c r="C2" s="77" t="s">
        <v>3</v>
      </c>
      <c r="D2" s="77" t="s">
        <v>4</v>
      </c>
      <c r="E2" s="78" t="s">
        <v>5</v>
      </c>
      <c r="F2" s="77" t="s">
        <v>6</v>
      </c>
      <c r="G2" s="77" t="s">
        <v>7</v>
      </c>
      <c r="H2" s="77" t="s">
        <v>8</v>
      </c>
      <c r="I2" s="79" t="s">
        <v>9</v>
      </c>
    </row>
    <row r="3" spans="1:9" x14ac:dyDescent="0.35">
      <c r="A3" s="76" t="s">
        <v>24</v>
      </c>
      <c r="B3" s="80" t="s">
        <v>12</v>
      </c>
      <c r="C3" s="91">
        <v>283953.9822719043</v>
      </c>
      <c r="D3" s="82">
        <v>6349194.0346292695</v>
      </c>
      <c r="E3" s="82">
        <f>C3*D3</f>
        <v>1802878930350.0002</v>
      </c>
      <c r="F3" s="166">
        <v>159360000</v>
      </c>
      <c r="G3" s="166">
        <v>149052000</v>
      </c>
      <c r="H3" s="166">
        <f>IF(F3,($E3+$E4)/F3,0)</f>
        <v>11380.249243840864</v>
      </c>
      <c r="I3" s="167">
        <f>IF(G3,($E3+$E4)/G3,0)</f>
        <v>12167.273968135149</v>
      </c>
    </row>
    <row r="4" spans="1:9" x14ac:dyDescent="0.35">
      <c r="A4" s="76"/>
      <c r="B4" s="80" t="s">
        <v>16</v>
      </c>
      <c r="C4" s="82">
        <v>1705.16</v>
      </c>
      <c r="D4" s="82">
        <v>6261928</v>
      </c>
      <c r="E4" s="82">
        <f t="shared" ref="E4:E6" si="0">C4*D4</f>
        <v>10677589148.480001</v>
      </c>
      <c r="F4" s="166"/>
      <c r="G4" s="166"/>
      <c r="H4" s="166"/>
      <c r="I4" s="167"/>
    </row>
    <row r="5" spans="1:9" x14ac:dyDescent="0.35">
      <c r="A5" s="76" t="s">
        <v>25</v>
      </c>
      <c r="B5" s="80" t="s">
        <v>12</v>
      </c>
      <c r="C5" s="92">
        <v>189716.33518841318</v>
      </c>
      <c r="D5" s="82">
        <v>6349194.0346292695</v>
      </c>
      <c r="E5" s="82">
        <f t="shared" si="0"/>
        <v>1204545823650</v>
      </c>
      <c r="F5" s="166">
        <v>106050000</v>
      </c>
      <c r="G5" s="166">
        <v>99215000</v>
      </c>
      <c r="H5" s="166">
        <f>IF(F5,($E5+$E6)/F5,0)</f>
        <v>11633.353516987836</v>
      </c>
      <c r="I5" s="167">
        <f>IF(G5,($E5+$E6)/G5,0)</f>
        <v>12434.784462798569</v>
      </c>
    </row>
    <row r="6" spans="1:9" x14ac:dyDescent="0.25">
      <c r="A6" s="76"/>
      <c r="B6" s="80" t="s">
        <v>16</v>
      </c>
      <c r="C6" s="93">
        <v>4658.5200000000004</v>
      </c>
      <c r="D6" s="94">
        <v>6261928</v>
      </c>
      <c r="E6" s="82">
        <f t="shared" si="0"/>
        <v>29171316826.560001</v>
      </c>
      <c r="F6" s="166"/>
      <c r="G6" s="166"/>
      <c r="H6" s="166"/>
      <c r="I6" s="167"/>
    </row>
    <row r="7" spans="1:9" x14ac:dyDescent="0.35">
      <c r="A7" s="85" t="s">
        <v>26</v>
      </c>
      <c r="B7" s="86"/>
      <c r="C7" s="88">
        <f>SUM(C3:C6)</f>
        <v>480033.99746031745</v>
      </c>
      <c r="D7" s="86"/>
      <c r="E7" s="88">
        <f>SUM(E3:E6)</f>
        <v>3047273659975.0405</v>
      </c>
      <c r="F7" s="88">
        <f>SUM(F3:F6)</f>
        <v>265410000</v>
      </c>
      <c r="G7" s="88">
        <f>SUM(G3:G6)</f>
        <v>248267000</v>
      </c>
      <c r="H7" s="88">
        <f>$E7/F7</f>
        <v>11481.382238706305</v>
      </c>
      <c r="I7" s="95">
        <f>$E7/G7</f>
        <v>12274.179250464382</v>
      </c>
    </row>
    <row r="9" spans="1:9" x14ac:dyDescent="0.35">
      <c r="A9" s="168" t="s">
        <v>19</v>
      </c>
      <c r="B9" s="169"/>
      <c r="C9" s="169"/>
      <c r="D9" s="169"/>
      <c r="E9" s="169"/>
      <c r="F9" s="169"/>
      <c r="G9" s="169"/>
      <c r="H9" s="169"/>
      <c r="I9" s="170"/>
    </row>
    <row r="10" spans="1:9" x14ac:dyDescent="0.35">
      <c r="A10" s="76" t="s">
        <v>1</v>
      </c>
      <c r="B10" s="77" t="s">
        <v>2</v>
      </c>
      <c r="C10" s="77" t="s">
        <v>3</v>
      </c>
      <c r="D10" s="77" t="s">
        <v>4</v>
      </c>
      <c r="E10" s="78" t="s">
        <v>5</v>
      </c>
      <c r="F10" s="77" t="s">
        <v>6</v>
      </c>
      <c r="G10" s="77" t="s">
        <v>7</v>
      </c>
      <c r="H10" s="77" t="s">
        <v>8</v>
      </c>
      <c r="I10" s="79" t="s">
        <v>9</v>
      </c>
    </row>
    <row r="11" spans="1:9" x14ac:dyDescent="0.35">
      <c r="A11" s="76" t="s">
        <v>24</v>
      </c>
      <c r="B11" s="80" t="s">
        <v>12</v>
      </c>
      <c r="C11" s="96">
        <v>309016.90089862148</v>
      </c>
      <c r="D11" s="82">
        <v>6233004.1217774451</v>
      </c>
      <c r="E11" s="82">
        <f>C11*D11</f>
        <v>1926103617000</v>
      </c>
      <c r="F11" s="166">
        <v>184290000</v>
      </c>
      <c r="G11" s="166">
        <v>172613000</v>
      </c>
      <c r="H11" s="166">
        <f>IF(F11,($E11+$E12)/F11,0)</f>
        <v>11012.532400211616</v>
      </c>
      <c r="I11" s="167">
        <f>IF(G11,($E11+$E12)/G11,0)</f>
        <v>11757.513026452229</v>
      </c>
    </row>
    <row r="12" spans="1:9" x14ac:dyDescent="0.35">
      <c r="A12" s="76"/>
      <c r="B12" s="80" t="s">
        <v>16</v>
      </c>
      <c r="C12" s="97">
        <v>16481.009999999998</v>
      </c>
      <c r="D12" s="82">
        <v>6273643.3650000002</v>
      </c>
      <c r="E12" s="82">
        <f t="shared" ref="E12:E14" si="1">C12*D12</f>
        <v>103395979034.99864</v>
      </c>
      <c r="F12" s="166"/>
      <c r="G12" s="166"/>
      <c r="H12" s="166"/>
      <c r="I12" s="167"/>
    </row>
    <row r="13" spans="1:9" x14ac:dyDescent="0.35">
      <c r="A13" s="76" t="s">
        <v>25</v>
      </c>
      <c r="B13" s="80" t="s">
        <v>12</v>
      </c>
      <c r="C13" s="96">
        <v>188401.03560931503</v>
      </c>
      <c r="D13" s="82">
        <v>6233004.121777446</v>
      </c>
      <c r="E13" s="82">
        <f t="shared" si="1"/>
        <v>1174304431500</v>
      </c>
      <c r="F13" s="166">
        <v>173520000</v>
      </c>
      <c r="G13" s="166">
        <v>161913000</v>
      </c>
      <c r="H13" s="166">
        <f>IF(F13,($E13+$E14)/F13,0)</f>
        <v>11044.389627976954</v>
      </c>
      <c r="I13" s="167">
        <f>IF(G13,($E13+$E14)/G13,0)</f>
        <v>11836.124883403809</v>
      </c>
    </row>
    <row r="14" spans="1:9" x14ac:dyDescent="0.35">
      <c r="A14" s="76"/>
      <c r="B14" s="80" t="s">
        <v>16</v>
      </c>
      <c r="C14" s="98">
        <v>118291.4</v>
      </c>
      <c r="D14" s="82">
        <v>6273643.3650000002</v>
      </c>
      <c r="E14" s="82">
        <f t="shared" si="1"/>
        <v>742118056746.56104</v>
      </c>
      <c r="F14" s="166"/>
      <c r="G14" s="166"/>
      <c r="H14" s="166"/>
      <c r="I14" s="167"/>
    </row>
    <row r="15" spans="1:9" x14ac:dyDescent="0.35">
      <c r="A15" s="85" t="s">
        <v>26</v>
      </c>
      <c r="B15" s="86"/>
      <c r="C15" s="88">
        <f>SUM(C11:C14)</f>
        <v>632190.34650793648</v>
      </c>
      <c r="D15" s="86"/>
      <c r="E15" s="88">
        <f>SUM(E11:E14)</f>
        <v>3945922084281.5596</v>
      </c>
      <c r="F15" s="88">
        <f>SUM(F11:F14)</f>
        <v>357810000</v>
      </c>
      <c r="G15" s="88">
        <f>SUM(G11:G14)</f>
        <v>334526000</v>
      </c>
      <c r="H15" s="88">
        <f>$E15/F15</f>
        <v>11027.98156642229</v>
      </c>
      <c r="I15" s="95">
        <f>$E15/G15</f>
        <v>11795.561732964134</v>
      </c>
    </row>
    <row r="17" spans="1:9" x14ac:dyDescent="0.35">
      <c r="A17" s="168" t="s">
        <v>20</v>
      </c>
      <c r="B17" s="169"/>
      <c r="C17" s="169"/>
      <c r="D17" s="169"/>
      <c r="E17" s="169"/>
      <c r="F17" s="169"/>
      <c r="G17" s="169"/>
      <c r="H17" s="169"/>
      <c r="I17" s="170"/>
    </row>
    <row r="18" spans="1:9" x14ac:dyDescent="0.35">
      <c r="A18" s="76" t="s">
        <v>1</v>
      </c>
      <c r="B18" s="77" t="s">
        <v>2</v>
      </c>
      <c r="C18" s="77" t="s">
        <v>3</v>
      </c>
      <c r="D18" s="77" t="s">
        <v>4</v>
      </c>
      <c r="E18" s="78" t="s">
        <v>5</v>
      </c>
      <c r="F18" s="77" t="s">
        <v>6</v>
      </c>
      <c r="G18" s="77" t="s">
        <v>7</v>
      </c>
      <c r="H18" s="77" t="s">
        <v>8</v>
      </c>
      <c r="I18" s="79" t="s">
        <v>9</v>
      </c>
    </row>
    <row r="19" spans="1:9" x14ac:dyDescent="0.35">
      <c r="A19" s="76" t="s">
        <v>24</v>
      </c>
      <c r="B19" s="80" t="s">
        <v>12</v>
      </c>
      <c r="C19" s="82">
        <v>348438.43390162883</v>
      </c>
      <c r="D19" s="82">
        <v>6414022.8016033238</v>
      </c>
      <c r="E19" s="82">
        <f>C19*D19</f>
        <v>2234892060000</v>
      </c>
      <c r="F19" s="166">
        <v>207830000</v>
      </c>
      <c r="G19" s="166">
        <v>195052000</v>
      </c>
      <c r="H19" s="166">
        <f>IF(F19,($E19+$E20)/F19,0)</f>
        <v>11105.98509163066</v>
      </c>
      <c r="I19" s="167">
        <f>IF(G19,($E19+$E20)/G19,0)</f>
        <v>11833.546344531715</v>
      </c>
    </row>
    <row r="20" spans="1:9" x14ac:dyDescent="0.35">
      <c r="A20" s="76"/>
      <c r="B20" s="80" t="s">
        <v>16</v>
      </c>
      <c r="C20" s="82">
        <v>11678.87</v>
      </c>
      <c r="D20" s="82">
        <v>6273280</v>
      </c>
      <c r="E20" s="82">
        <f t="shared" ref="E20:E22" si="2">C20*D20</f>
        <v>73264821593.600006</v>
      </c>
      <c r="F20" s="166"/>
      <c r="G20" s="166"/>
      <c r="H20" s="166"/>
      <c r="I20" s="167"/>
    </row>
    <row r="21" spans="1:9" x14ac:dyDescent="0.35">
      <c r="A21" s="76" t="s">
        <v>25</v>
      </c>
      <c r="B21" s="80" t="s">
        <v>12</v>
      </c>
      <c r="C21" s="82">
        <v>306450.45498726016</v>
      </c>
      <c r="D21" s="82">
        <v>6414022.8016033247</v>
      </c>
      <c r="E21" s="82">
        <f t="shared" si="2"/>
        <v>1965580205850</v>
      </c>
      <c r="F21" s="166">
        <v>196840000</v>
      </c>
      <c r="G21" s="166">
        <v>184259000</v>
      </c>
      <c r="H21" s="166">
        <f>IF(F21,($E21+$E22)/F21,0)</f>
        <v>11350.095560871774</v>
      </c>
      <c r="I21" s="167">
        <f>IF(G21,($E21+$E22)/G21,0)</f>
        <v>12125.067487623399</v>
      </c>
    </row>
    <row r="22" spans="1:9" x14ac:dyDescent="0.35">
      <c r="A22" s="76"/>
      <c r="B22" s="80" t="s">
        <v>16</v>
      </c>
      <c r="C22" s="82">
        <v>42812.15</v>
      </c>
      <c r="D22" s="82">
        <v>6273280</v>
      </c>
      <c r="E22" s="82">
        <f t="shared" si="2"/>
        <v>268572604352</v>
      </c>
      <c r="F22" s="166"/>
      <c r="G22" s="166"/>
      <c r="H22" s="166"/>
      <c r="I22" s="167"/>
    </row>
    <row r="23" spans="1:9" x14ac:dyDescent="0.35">
      <c r="A23" s="85" t="s">
        <v>26</v>
      </c>
      <c r="B23" s="86"/>
      <c r="C23" s="88">
        <f>SUM(C19:C22)</f>
        <v>709379.90888888901</v>
      </c>
      <c r="D23" s="86"/>
      <c r="E23" s="88">
        <f>SUM(E19:E22)</f>
        <v>4542309691795.5996</v>
      </c>
      <c r="F23" s="88">
        <f>SUM(F19:F22)</f>
        <v>404670000</v>
      </c>
      <c r="G23" s="88">
        <f>SUM(G19:G22)</f>
        <v>379311000</v>
      </c>
      <c r="H23" s="88">
        <f>$E23/F23</f>
        <v>11224.725558592432</v>
      </c>
      <c r="I23" s="95">
        <f>$E23/G23</f>
        <v>11975.159412185778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E1D8-8537-4746-8734-E7CD5CD568DC}">
  <dimension ref="A1:I23"/>
  <sheetViews>
    <sheetView workbookViewId="0">
      <selection activeCell="C26" sqref="C26"/>
    </sheetView>
  </sheetViews>
  <sheetFormatPr defaultColWidth="9.1796875" defaultRowHeight="14.5" x14ac:dyDescent="0.35"/>
  <cols>
    <col min="1" max="1" width="20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50" t="s">
        <v>0</v>
      </c>
      <c r="B1" s="151"/>
      <c r="C1" s="151"/>
      <c r="D1" s="151"/>
      <c r="E1" s="151"/>
      <c r="F1" s="151"/>
      <c r="G1" s="151"/>
      <c r="H1" s="151"/>
      <c r="I1" s="152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27</v>
      </c>
      <c r="B3" s="3" t="s">
        <v>11</v>
      </c>
      <c r="C3" s="5">
        <v>0</v>
      </c>
      <c r="D3" s="5">
        <v>0</v>
      </c>
      <c r="E3" s="5">
        <f>C3*D3</f>
        <v>0</v>
      </c>
      <c r="F3" s="164">
        <v>0</v>
      </c>
      <c r="G3" s="164">
        <v>0</v>
      </c>
      <c r="H3" s="164">
        <f>IF(F3,($E3+$E4)/F3,0)</f>
        <v>0</v>
      </c>
      <c r="I3" s="165">
        <f>IF(G3,($E3+$E4)/G3,0)</f>
        <v>0</v>
      </c>
    </row>
    <row r="4" spans="1:9" x14ac:dyDescent="0.35">
      <c r="A4" s="8"/>
      <c r="B4" s="3" t="s">
        <v>16</v>
      </c>
      <c r="C4" s="5">
        <v>0</v>
      </c>
      <c r="D4" s="5">
        <v>0</v>
      </c>
      <c r="E4" s="5">
        <f t="shared" ref="E4:E6" si="0">C4*D4</f>
        <v>0</v>
      </c>
      <c r="F4" s="164"/>
      <c r="G4" s="164"/>
      <c r="H4" s="164"/>
      <c r="I4" s="165"/>
    </row>
    <row r="5" spans="1:9" x14ac:dyDescent="0.35">
      <c r="A5" s="8" t="s">
        <v>28</v>
      </c>
      <c r="B5" s="3" t="s">
        <v>11</v>
      </c>
      <c r="C5" s="4">
        <v>147.91999999999999</v>
      </c>
      <c r="D5" s="4">
        <v>5779322.0599999996</v>
      </c>
      <c r="E5" s="4">
        <f t="shared" si="0"/>
        <v>854877319.11519992</v>
      </c>
      <c r="F5" s="162">
        <v>121225000</v>
      </c>
      <c r="G5" s="162">
        <v>109089130</v>
      </c>
      <c r="H5" s="162">
        <f>(E5+E6)/F5</f>
        <v>10819.867619206294</v>
      </c>
      <c r="I5" s="163">
        <f>($E5+$E6)/G5</f>
        <v>12023.548561972058</v>
      </c>
    </row>
    <row r="6" spans="1:9" x14ac:dyDescent="0.35">
      <c r="A6" s="8"/>
      <c r="B6" s="3" t="s">
        <v>16</v>
      </c>
      <c r="C6" s="4">
        <v>209249.45</v>
      </c>
      <c r="D6" s="4">
        <v>6264215.1500000004</v>
      </c>
      <c r="E6" s="4">
        <f t="shared" si="0"/>
        <v>1310783574819.1677</v>
      </c>
      <c r="F6" s="162"/>
      <c r="G6" s="162"/>
      <c r="H6" s="162"/>
      <c r="I6" s="163"/>
    </row>
    <row r="7" spans="1:9" x14ac:dyDescent="0.35">
      <c r="A7" s="11" t="s">
        <v>29</v>
      </c>
      <c r="B7" s="13"/>
      <c r="C7" s="49">
        <f>SUM(C3:C6)</f>
        <v>209397.37000000002</v>
      </c>
      <c r="D7" s="13"/>
      <c r="E7" s="49">
        <f>SUM(E3:E6)</f>
        <v>1311638452138.283</v>
      </c>
      <c r="F7" s="49">
        <f>SUM(F3:F6)</f>
        <v>121225000</v>
      </c>
      <c r="G7" s="49">
        <f>SUM(G3:G6)</f>
        <v>109089130</v>
      </c>
      <c r="H7" s="49">
        <f>$E7/F7</f>
        <v>10819.867619206294</v>
      </c>
      <c r="I7" s="65">
        <f>$E7/G7</f>
        <v>12023.548561972058</v>
      </c>
    </row>
    <row r="9" spans="1:9" x14ac:dyDescent="0.35">
      <c r="A9" s="150" t="s">
        <v>19</v>
      </c>
      <c r="B9" s="151"/>
      <c r="C9" s="151"/>
      <c r="D9" s="151"/>
      <c r="E9" s="151"/>
      <c r="F9" s="151"/>
      <c r="G9" s="151"/>
      <c r="H9" s="151"/>
      <c r="I9" s="152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27</v>
      </c>
      <c r="B11" s="3" t="s">
        <v>11</v>
      </c>
      <c r="C11" s="5">
        <v>0</v>
      </c>
      <c r="D11" s="5">
        <v>0</v>
      </c>
      <c r="E11" s="5">
        <f>C11*D11</f>
        <v>0</v>
      </c>
      <c r="F11" s="164">
        <v>0</v>
      </c>
      <c r="G11" s="164">
        <v>0</v>
      </c>
      <c r="H11" s="164">
        <f>IF(F11,($E11+$E12)/F11,0)</f>
        <v>0</v>
      </c>
      <c r="I11" s="165">
        <f>IF(G11,($E11+$E12)/G11,0)</f>
        <v>0</v>
      </c>
    </row>
    <row r="12" spans="1:9" x14ac:dyDescent="0.35">
      <c r="A12" s="8"/>
      <c r="B12" s="3" t="s">
        <v>16</v>
      </c>
      <c r="C12" s="5">
        <v>0</v>
      </c>
      <c r="D12" s="5">
        <v>0</v>
      </c>
      <c r="E12" s="5">
        <f t="shared" ref="E12:E14" si="1">C12*D12</f>
        <v>0</v>
      </c>
      <c r="F12" s="164"/>
      <c r="G12" s="164"/>
      <c r="H12" s="164"/>
      <c r="I12" s="165"/>
    </row>
    <row r="13" spans="1:9" x14ac:dyDescent="0.35">
      <c r="A13" s="8" t="s">
        <v>28</v>
      </c>
      <c r="B13" s="3" t="s">
        <v>11</v>
      </c>
      <c r="C13" s="4">
        <v>302.43</v>
      </c>
      <c r="D13" s="4">
        <v>5792191.6600000001</v>
      </c>
      <c r="E13" s="4">
        <f t="shared" si="1"/>
        <v>1751732523.7338002</v>
      </c>
      <c r="F13" s="162">
        <v>154520000</v>
      </c>
      <c r="G13" s="162">
        <v>137180230</v>
      </c>
      <c r="H13" s="162">
        <f>(E13+E14)/F13</f>
        <v>10828.970419715077</v>
      </c>
      <c r="I13" s="163">
        <f>($E13+$E14)/G13</f>
        <v>12197.767194692513</v>
      </c>
    </row>
    <row r="14" spans="1:9" x14ac:dyDescent="0.35">
      <c r="A14" s="8"/>
      <c r="B14" s="3" t="s">
        <v>16</v>
      </c>
      <c r="C14" s="4">
        <v>267135.92</v>
      </c>
      <c r="D14" s="4">
        <v>6257267</v>
      </c>
      <c r="E14" s="4">
        <f t="shared" si="1"/>
        <v>1671540776730.6399</v>
      </c>
      <c r="F14" s="162"/>
      <c r="G14" s="162"/>
      <c r="H14" s="162"/>
      <c r="I14" s="163"/>
    </row>
    <row r="15" spans="1:9" x14ac:dyDescent="0.35">
      <c r="A15" s="11" t="s">
        <v>29</v>
      </c>
      <c r="B15" s="13"/>
      <c r="C15" s="49">
        <f>SUM(C11:C14)</f>
        <v>267438.34999999998</v>
      </c>
      <c r="D15" s="13"/>
      <c r="E15" s="49">
        <f>SUM(E11:E14)</f>
        <v>1673292509254.3738</v>
      </c>
      <c r="F15" s="49">
        <f>SUM(F11:F14)</f>
        <v>154520000</v>
      </c>
      <c r="G15" s="49">
        <f>SUM(G11:G14)</f>
        <v>137180230</v>
      </c>
      <c r="H15" s="49">
        <f>$E15/F15</f>
        <v>10828.970419715077</v>
      </c>
      <c r="I15" s="65">
        <f>$E15/G15</f>
        <v>12197.767194692513</v>
      </c>
    </row>
    <row r="17" spans="1:9" x14ac:dyDescent="0.35">
      <c r="A17" s="150" t="s">
        <v>20</v>
      </c>
      <c r="B17" s="151"/>
      <c r="C17" s="151"/>
      <c r="D17" s="151"/>
      <c r="E17" s="151"/>
      <c r="F17" s="151"/>
      <c r="G17" s="151"/>
      <c r="H17" s="151"/>
      <c r="I17" s="152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27</v>
      </c>
      <c r="B19" s="3" t="s">
        <v>11</v>
      </c>
      <c r="C19" s="5">
        <v>0</v>
      </c>
      <c r="D19" s="5">
        <v>0</v>
      </c>
      <c r="E19" s="5">
        <f>C19*D19</f>
        <v>0</v>
      </c>
      <c r="F19" s="164">
        <v>0</v>
      </c>
      <c r="G19" s="164">
        <v>0</v>
      </c>
      <c r="H19" s="164">
        <f>IF(F19,($E19+$E20)/F19,0)</f>
        <v>0</v>
      </c>
      <c r="I19" s="165">
        <f>IF(G19,($E19+$E20)/G19,0)</f>
        <v>0</v>
      </c>
    </row>
    <row r="20" spans="1:9" x14ac:dyDescent="0.35">
      <c r="A20" s="8"/>
      <c r="B20" s="3" t="s">
        <v>16</v>
      </c>
      <c r="C20" s="5">
        <v>0</v>
      </c>
      <c r="D20" s="5">
        <v>0</v>
      </c>
      <c r="E20" s="5">
        <f t="shared" ref="E20:E22" si="2">C20*D20</f>
        <v>0</v>
      </c>
      <c r="F20" s="164"/>
      <c r="G20" s="164"/>
      <c r="H20" s="164"/>
      <c r="I20" s="165"/>
    </row>
    <row r="21" spans="1:9" x14ac:dyDescent="0.35">
      <c r="A21" s="8" t="s">
        <v>28</v>
      </c>
      <c r="B21" s="3" t="s">
        <v>11</v>
      </c>
      <c r="C21" s="4">
        <v>201.07</v>
      </c>
      <c r="D21" s="4">
        <v>5785507.1100000003</v>
      </c>
      <c r="E21" s="4">
        <f t="shared" si="2"/>
        <v>1163291914.6077001</v>
      </c>
      <c r="F21" s="162">
        <v>151775000</v>
      </c>
      <c r="G21" s="162">
        <v>131387330</v>
      </c>
      <c r="H21" s="162">
        <f>(E21+E22)/F21</f>
        <v>10892.843679872609</v>
      </c>
      <c r="I21" s="163">
        <f>($E21+$E22)/G21</f>
        <v>12583.110940093427</v>
      </c>
    </row>
    <row r="22" spans="1:9" x14ac:dyDescent="0.35">
      <c r="A22" s="8"/>
      <c r="B22" s="3" t="s">
        <v>16</v>
      </c>
      <c r="C22" s="4">
        <v>264973.12</v>
      </c>
      <c r="D22" s="4">
        <v>6234964.7300000004</v>
      </c>
      <c r="E22" s="4">
        <f t="shared" si="2"/>
        <v>1652098057598.0576</v>
      </c>
      <c r="F22" s="162"/>
      <c r="G22" s="162"/>
      <c r="H22" s="162"/>
      <c r="I22" s="163"/>
    </row>
    <row r="23" spans="1:9" x14ac:dyDescent="0.35">
      <c r="A23" s="11" t="s">
        <v>29</v>
      </c>
      <c r="B23" s="13"/>
      <c r="C23" s="49">
        <f>SUM(C19:C22)</f>
        <v>265174.19</v>
      </c>
      <c r="D23" s="13"/>
      <c r="E23" s="49">
        <f>SUM(E19:E22)</f>
        <v>1653261349512.6653</v>
      </c>
      <c r="F23" s="49">
        <f>SUM(F19:F22)</f>
        <v>151775000</v>
      </c>
      <c r="G23" s="49">
        <f>SUM(G19:G22)</f>
        <v>131387330</v>
      </c>
      <c r="H23" s="49">
        <f>$E23/F23</f>
        <v>10892.843679872609</v>
      </c>
      <c r="I23" s="65">
        <f>$E23/G23</f>
        <v>12583.110940093427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7EC5-0A85-47C4-9142-ACDD5CDA526F}">
  <dimension ref="A1:I41"/>
  <sheetViews>
    <sheetView workbookViewId="0">
      <selection activeCell="G41" sqref="G41"/>
    </sheetView>
  </sheetViews>
  <sheetFormatPr defaultColWidth="9.1796875" defaultRowHeight="14.5" x14ac:dyDescent="0.35"/>
  <cols>
    <col min="1" max="1" width="15.72656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50" t="s">
        <v>0</v>
      </c>
      <c r="B1" s="151"/>
      <c r="C1" s="151"/>
      <c r="D1" s="151"/>
      <c r="E1" s="151"/>
      <c r="F1" s="151"/>
      <c r="G1" s="151"/>
      <c r="H1" s="151"/>
      <c r="I1" s="152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30</v>
      </c>
      <c r="B3" s="3" t="s">
        <v>11</v>
      </c>
      <c r="C3" s="3">
        <v>0</v>
      </c>
      <c r="D3" s="3">
        <v>0</v>
      </c>
      <c r="E3" s="5">
        <f t="shared" ref="E3:E12" si="0">C3*D3</f>
        <v>0</v>
      </c>
      <c r="F3" s="5">
        <v>0</v>
      </c>
      <c r="G3" s="5">
        <v>0</v>
      </c>
      <c r="H3" s="5">
        <f t="shared" ref="H3" si="1">IF(F3,($E3)/F3,0)</f>
        <v>0</v>
      </c>
      <c r="I3" s="14">
        <f t="shared" ref="I3" si="2">IF(G3,($E3)/G3,0)</f>
        <v>0</v>
      </c>
    </row>
    <row r="4" spans="1:9" x14ac:dyDescent="0.35">
      <c r="A4" s="8" t="s">
        <v>31</v>
      </c>
      <c r="B4" s="3" t="s">
        <v>11</v>
      </c>
      <c r="C4" s="4">
        <v>20890.25</v>
      </c>
      <c r="D4" s="4">
        <v>5779322.0599999996</v>
      </c>
      <c r="E4" s="4">
        <f>C4*D4</f>
        <v>120731482663.91499</v>
      </c>
      <c r="F4" s="4">
        <v>7812000</v>
      </c>
      <c r="G4" s="4">
        <v>7780752</v>
      </c>
      <c r="H4" s="4">
        <f t="shared" ref="H4:H10" si="3">IF(F4,($E4)/F4,0)</f>
        <v>15454.61887658922</v>
      </c>
      <c r="I4" s="10">
        <f t="shared" ref="I4:I10" si="4">IF(G4,($E4)/G4,0)</f>
        <v>15516.685619065483</v>
      </c>
    </row>
    <row r="5" spans="1:9" x14ac:dyDescent="0.35">
      <c r="A5" s="8" t="s">
        <v>32</v>
      </c>
      <c r="B5" s="3" t="s">
        <v>11</v>
      </c>
      <c r="C5" s="4">
        <v>16234.32</v>
      </c>
      <c r="D5" s="4">
        <v>5779322.0599999996</v>
      </c>
      <c r="E5" s="4">
        <f t="shared" si="0"/>
        <v>93823363705.099197</v>
      </c>
      <c r="F5" s="4">
        <v>6294000</v>
      </c>
      <c r="G5" s="4">
        <v>6268824</v>
      </c>
      <c r="H5" s="4">
        <f t="shared" si="3"/>
        <v>14906.794360517826</v>
      </c>
      <c r="I5" s="10">
        <f t="shared" si="4"/>
        <v>14966.66100453597</v>
      </c>
    </row>
    <row r="6" spans="1:9" x14ac:dyDescent="0.35">
      <c r="A6" s="8" t="s">
        <v>33</v>
      </c>
      <c r="B6" s="3" t="s">
        <v>11</v>
      </c>
      <c r="C6" s="5">
        <v>0</v>
      </c>
      <c r="D6" s="5">
        <v>0</v>
      </c>
      <c r="E6" s="5">
        <f t="shared" si="0"/>
        <v>0</v>
      </c>
      <c r="F6" s="5">
        <v>0</v>
      </c>
      <c r="G6" s="5">
        <v>0</v>
      </c>
      <c r="H6" s="5">
        <f t="shared" si="3"/>
        <v>0</v>
      </c>
      <c r="I6" s="14">
        <f t="shared" si="4"/>
        <v>0</v>
      </c>
    </row>
    <row r="7" spans="1:9" x14ac:dyDescent="0.35">
      <c r="A7" s="8" t="s">
        <v>34</v>
      </c>
      <c r="B7" s="3" t="s">
        <v>11</v>
      </c>
      <c r="C7" s="5">
        <v>0</v>
      </c>
      <c r="D7" s="5">
        <v>0</v>
      </c>
      <c r="E7" s="5">
        <f t="shared" si="0"/>
        <v>0</v>
      </c>
      <c r="F7" s="5">
        <v>0</v>
      </c>
      <c r="G7" s="5">
        <v>0</v>
      </c>
      <c r="H7" s="5">
        <f t="shared" si="3"/>
        <v>0</v>
      </c>
      <c r="I7" s="14">
        <f t="shared" si="4"/>
        <v>0</v>
      </c>
    </row>
    <row r="8" spans="1:9" x14ac:dyDescent="0.35">
      <c r="A8" s="8" t="s">
        <v>35</v>
      </c>
      <c r="B8" s="3" t="s">
        <v>11</v>
      </c>
      <c r="C8" s="5">
        <v>0</v>
      </c>
      <c r="D8" s="5">
        <v>0</v>
      </c>
      <c r="E8" s="5">
        <f t="shared" si="0"/>
        <v>0</v>
      </c>
      <c r="F8" s="5">
        <v>0</v>
      </c>
      <c r="G8" s="5">
        <v>0</v>
      </c>
      <c r="H8" s="5">
        <f t="shared" ref="H8" si="5">IF(F8,($E8)/F8,0)</f>
        <v>0</v>
      </c>
      <c r="I8" s="14">
        <f t="shared" ref="I8" si="6">IF(G8,($E8)/G8,0)</f>
        <v>0</v>
      </c>
    </row>
    <row r="9" spans="1:9" x14ac:dyDescent="0.35">
      <c r="A9" s="8" t="s">
        <v>36</v>
      </c>
      <c r="B9" s="3" t="s">
        <v>11</v>
      </c>
      <c r="C9" s="4">
        <v>20014.3</v>
      </c>
      <c r="D9" s="4">
        <v>5779322.0599999996</v>
      </c>
      <c r="E9" s="4">
        <f t="shared" si="0"/>
        <v>115669085505.45799</v>
      </c>
      <c r="F9" s="4">
        <v>7658000</v>
      </c>
      <c r="G9" s="4">
        <v>7627368</v>
      </c>
      <c r="H9" s="4">
        <f t="shared" si="3"/>
        <v>15104.346501104465</v>
      </c>
      <c r="I9" s="10">
        <f t="shared" si="4"/>
        <v>15165.006527213318</v>
      </c>
    </row>
    <row r="10" spans="1:9" x14ac:dyDescent="0.35">
      <c r="A10" s="8" t="s">
        <v>37</v>
      </c>
      <c r="B10" s="3" t="s">
        <v>11</v>
      </c>
      <c r="C10" s="4">
        <v>25294.98</v>
      </c>
      <c r="D10" s="4">
        <v>5779322.0599999996</v>
      </c>
      <c r="E10" s="4">
        <f t="shared" si="0"/>
        <v>146187835921.25879</v>
      </c>
      <c r="F10" s="4">
        <v>10132000</v>
      </c>
      <c r="G10" s="4">
        <v>10091472</v>
      </c>
      <c r="H10" s="4">
        <f t="shared" si="3"/>
        <v>14428.329640866441</v>
      </c>
      <c r="I10" s="10">
        <f t="shared" si="4"/>
        <v>14486.274739825745</v>
      </c>
    </row>
    <row r="11" spans="1:9" x14ac:dyDescent="0.35">
      <c r="A11" s="8" t="s">
        <v>38</v>
      </c>
      <c r="B11" s="3" t="s">
        <v>11</v>
      </c>
      <c r="C11" s="5">
        <v>0</v>
      </c>
      <c r="D11" s="5">
        <v>0</v>
      </c>
      <c r="E11" s="5">
        <f t="shared" si="0"/>
        <v>0</v>
      </c>
      <c r="F11" s="5">
        <v>0</v>
      </c>
      <c r="G11" s="5">
        <v>0</v>
      </c>
      <c r="H11" s="5">
        <f>IF(F11,($E11)/F11,0)</f>
        <v>0</v>
      </c>
      <c r="I11" s="14">
        <f>IF(G11,($E11)/G11,0)</f>
        <v>0</v>
      </c>
    </row>
    <row r="12" spans="1:9" x14ac:dyDescent="0.35">
      <c r="A12" s="8" t="s">
        <v>39</v>
      </c>
      <c r="B12" s="3" t="s">
        <v>11</v>
      </c>
      <c r="C12" s="4">
        <v>19290.84</v>
      </c>
      <c r="D12" s="4">
        <v>5779322.0599999996</v>
      </c>
      <c r="E12" s="4">
        <f t="shared" si="0"/>
        <v>111487977167.93039</v>
      </c>
      <c r="F12" s="4">
        <v>7419000</v>
      </c>
      <c r="G12" s="4">
        <v>7389324</v>
      </c>
      <c r="H12" s="4">
        <f>IF(F12,($E12)/F12,0)</f>
        <v>15027.359100678041</v>
      </c>
      <c r="I12" s="10">
        <f>IF(G12,($E12)/G12,0)</f>
        <v>15087.709940439801</v>
      </c>
    </row>
    <row r="13" spans="1:9" x14ac:dyDescent="0.35">
      <c r="A13" s="11" t="s">
        <v>40</v>
      </c>
      <c r="B13" s="13"/>
      <c r="C13" s="49">
        <f>SUM(C3:C12)</f>
        <v>101724.68999999999</v>
      </c>
      <c r="D13" s="13"/>
      <c r="E13" s="49">
        <f t="shared" ref="E13:G13" si="7">SUM(E3:E12)</f>
        <v>587899744963.66138</v>
      </c>
      <c r="F13" s="49">
        <f t="shared" si="7"/>
        <v>39315000</v>
      </c>
      <c r="G13" s="49">
        <f t="shared" si="7"/>
        <v>39157740</v>
      </c>
      <c r="H13" s="49">
        <f>$E13/F13</f>
        <v>14953.573571503532</v>
      </c>
      <c r="I13" s="65">
        <f>$E13/G13</f>
        <v>15013.628083838888</v>
      </c>
    </row>
    <row r="15" spans="1:9" x14ac:dyDescent="0.35">
      <c r="A15" s="150" t="s">
        <v>19</v>
      </c>
      <c r="B15" s="151"/>
      <c r="C15" s="151"/>
      <c r="D15" s="151"/>
      <c r="E15" s="151"/>
      <c r="F15" s="151"/>
      <c r="G15" s="151"/>
      <c r="H15" s="151"/>
      <c r="I15" s="152"/>
    </row>
    <row r="16" spans="1:9" x14ac:dyDescent="0.35">
      <c r="A16" s="8" t="s">
        <v>1</v>
      </c>
      <c r="B16" s="2" t="s">
        <v>2</v>
      </c>
      <c r="C16" s="2" t="s">
        <v>3</v>
      </c>
      <c r="D16" s="2" t="s">
        <v>4</v>
      </c>
      <c r="E16" s="6" t="s">
        <v>5</v>
      </c>
      <c r="F16" s="2" t="s">
        <v>6</v>
      </c>
      <c r="G16" s="2" t="s">
        <v>7</v>
      </c>
      <c r="H16" s="2" t="s">
        <v>8</v>
      </c>
      <c r="I16" s="9" t="s">
        <v>9</v>
      </c>
    </row>
    <row r="17" spans="1:9" x14ac:dyDescent="0.35">
      <c r="A17" s="8" t="s">
        <v>30</v>
      </c>
      <c r="B17" s="3" t="s">
        <v>11</v>
      </c>
      <c r="C17" s="5">
        <v>0</v>
      </c>
      <c r="D17" s="5">
        <v>0</v>
      </c>
      <c r="E17" s="5">
        <f t="shared" ref="E17:E26" si="8">C17*D17</f>
        <v>0</v>
      </c>
      <c r="F17" s="5">
        <v>0</v>
      </c>
      <c r="G17" s="5">
        <v>0</v>
      </c>
      <c r="H17" s="5">
        <f t="shared" ref="H17" si="9">IF(F17,($E17)/F17,0)</f>
        <v>0</v>
      </c>
      <c r="I17" s="14">
        <f t="shared" ref="I17" si="10">IF(G17,($E17)/G17,0)</f>
        <v>0</v>
      </c>
    </row>
    <row r="18" spans="1:9" x14ac:dyDescent="0.35">
      <c r="A18" s="8" t="s">
        <v>31</v>
      </c>
      <c r="B18" s="3" t="s">
        <v>11</v>
      </c>
      <c r="C18" s="4">
        <v>19987.93</v>
      </c>
      <c r="D18" s="4">
        <v>5792191.6600000001</v>
      </c>
      <c r="E18" s="4">
        <f>C18*D18</f>
        <v>115773921446.6638</v>
      </c>
      <c r="F18" s="4">
        <v>7555000</v>
      </c>
      <c r="G18" s="4">
        <v>7524780</v>
      </c>
      <c r="H18" s="4">
        <f t="shared" ref="H18:H26" si="11">IF(F18,($E18)/F18,0)</f>
        <v>15324.145790425388</v>
      </c>
      <c r="I18" s="10">
        <f t="shared" ref="I18:I26" si="12">IF(G18,($E18)/G18,0)</f>
        <v>15385.688544603803</v>
      </c>
    </row>
    <row r="19" spans="1:9" x14ac:dyDescent="0.35">
      <c r="A19" s="8" t="s">
        <v>32</v>
      </c>
      <c r="B19" s="3" t="s">
        <v>11</v>
      </c>
      <c r="C19" s="4">
        <v>17143.54</v>
      </c>
      <c r="D19" s="4">
        <v>5792191.6600000001</v>
      </c>
      <c r="E19" s="4">
        <f t="shared" si="8"/>
        <v>99298669410.876404</v>
      </c>
      <c r="F19" s="4">
        <v>6605000</v>
      </c>
      <c r="G19" s="4">
        <v>6578580</v>
      </c>
      <c r="H19" s="4">
        <f t="shared" si="11"/>
        <v>15033.86365039764</v>
      </c>
      <c r="I19" s="10">
        <f t="shared" si="12"/>
        <v>15094.240612849035</v>
      </c>
    </row>
    <row r="20" spans="1:9" x14ac:dyDescent="0.35">
      <c r="A20" s="8" t="s">
        <v>33</v>
      </c>
      <c r="B20" s="3" t="s">
        <v>11</v>
      </c>
      <c r="C20" s="5">
        <v>0</v>
      </c>
      <c r="D20" s="5">
        <v>0</v>
      </c>
      <c r="E20" s="5">
        <f t="shared" si="8"/>
        <v>0</v>
      </c>
      <c r="F20" s="5">
        <v>0</v>
      </c>
      <c r="G20" s="5">
        <v>0</v>
      </c>
      <c r="H20" s="5">
        <f t="shared" si="11"/>
        <v>0</v>
      </c>
      <c r="I20" s="14">
        <f t="shared" si="12"/>
        <v>0</v>
      </c>
    </row>
    <row r="21" spans="1:9" x14ac:dyDescent="0.35">
      <c r="A21" s="8" t="s">
        <v>34</v>
      </c>
      <c r="B21" s="3" t="s">
        <v>11</v>
      </c>
      <c r="C21" s="5">
        <v>0</v>
      </c>
      <c r="D21" s="5">
        <v>0</v>
      </c>
      <c r="E21" s="5">
        <f t="shared" si="8"/>
        <v>0</v>
      </c>
      <c r="F21" s="5">
        <v>0</v>
      </c>
      <c r="G21" s="5">
        <v>0</v>
      </c>
      <c r="H21" s="5">
        <f t="shared" si="11"/>
        <v>0</v>
      </c>
      <c r="I21" s="14">
        <f t="shared" si="12"/>
        <v>0</v>
      </c>
    </row>
    <row r="22" spans="1:9" x14ac:dyDescent="0.35">
      <c r="A22" s="8" t="s">
        <v>35</v>
      </c>
      <c r="B22" s="3" t="s">
        <v>11</v>
      </c>
      <c r="C22" s="5">
        <v>0</v>
      </c>
      <c r="D22" s="5">
        <v>0</v>
      </c>
      <c r="E22" s="5">
        <f t="shared" si="8"/>
        <v>0</v>
      </c>
      <c r="F22" s="5">
        <v>0</v>
      </c>
      <c r="G22" s="5">
        <v>0</v>
      </c>
      <c r="H22" s="5">
        <f t="shared" ref="H22" si="13">IF(F22,($E22)/F22,0)</f>
        <v>0</v>
      </c>
      <c r="I22" s="14">
        <f t="shared" ref="I22" si="14">IF(G22,($E22)/G22,0)</f>
        <v>0</v>
      </c>
    </row>
    <row r="23" spans="1:9" x14ac:dyDescent="0.35">
      <c r="A23" s="8" t="s">
        <v>36</v>
      </c>
      <c r="B23" s="3" t="s">
        <v>11</v>
      </c>
      <c r="C23" s="7">
        <v>24888.720000000001</v>
      </c>
      <c r="D23" s="4">
        <v>5792191.6600000001</v>
      </c>
      <c r="E23" s="4">
        <f t="shared" si="8"/>
        <v>144160236412.0752</v>
      </c>
      <c r="F23" s="116">
        <v>9822000</v>
      </c>
      <c r="G23" s="116">
        <v>9782712</v>
      </c>
      <c r="H23" s="4">
        <f t="shared" si="11"/>
        <v>14677.279211166278</v>
      </c>
      <c r="I23" s="10">
        <f t="shared" si="12"/>
        <v>14736.224107596667</v>
      </c>
    </row>
    <row r="24" spans="1:9" x14ac:dyDescent="0.35">
      <c r="A24" s="8" t="s">
        <v>37</v>
      </c>
      <c r="B24" s="3" t="s">
        <v>11</v>
      </c>
      <c r="C24" s="7">
        <v>24942.12</v>
      </c>
      <c r="D24" s="4">
        <v>5792191.6600000001</v>
      </c>
      <c r="E24" s="4">
        <f t="shared" si="8"/>
        <v>144469539446.71921</v>
      </c>
      <c r="F24" s="116">
        <v>10079000</v>
      </c>
      <c r="G24" s="116">
        <v>10038684</v>
      </c>
      <c r="H24" s="4">
        <f t="shared" si="11"/>
        <v>14333.71757582292</v>
      </c>
      <c r="I24" s="10">
        <f t="shared" si="12"/>
        <v>14391.282706649517</v>
      </c>
    </row>
    <row r="25" spans="1:9" x14ac:dyDescent="0.35">
      <c r="A25" s="8" t="s">
        <v>38</v>
      </c>
      <c r="B25" s="3" t="s">
        <v>11</v>
      </c>
      <c r="C25" s="15">
        <v>0</v>
      </c>
      <c r="D25" s="15">
        <v>0</v>
      </c>
      <c r="E25" s="5">
        <f t="shared" si="8"/>
        <v>0</v>
      </c>
      <c r="F25" s="117">
        <v>0</v>
      </c>
      <c r="G25" s="117">
        <v>0</v>
      </c>
      <c r="H25" s="5">
        <f t="shared" si="11"/>
        <v>0</v>
      </c>
      <c r="I25" s="14">
        <f t="shared" si="12"/>
        <v>0</v>
      </c>
    </row>
    <row r="26" spans="1:9" x14ac:dyDescent="0.35">
      <c r="A26" s="8" t="s">
        <v>39</v>
      </c>
      <c r="B26" s="3" t="s">
        <v>11</v>
      </c>
      <c r="C26" s="7">
        <v>17222.25</v>
      </c>
      <c r="D26" s="4">
        <v>5792191.6600000001</v>
      </c>
      <c r="E26" s="4">
        <f t="shared" si="8"/>
        <v>99754572816.434998</v>
      </c>
      <c r="F26" s="116">
        <v>6689000</v>
      </c>
      <c r="G26" s="116">
        <v>6662244</v>
      </c>
      <c r="H26" s="4">
        <f t="shared" si="11"/>
        <v>14913.226613310659</v>
      </c>
      <c r="I26" s="10">
        <f t="shared" si="12"/>
        <v>14973.119089669337</v>
      </c>
    </row>
    <row r="27" spans="1:9" x14ac:dyDescent="0.35">
      <c r="A27" s="11" t="s">
        <v>40</v>
      </c>
      <c r="B27" s="13"/>
      <c r="C27" s="49">
        <f>SUM(C17:C26)</f>
        <v>104184.56</v>
      </c>
      <c r="D27" s="13"/>
      <c r="E27" s="49">
        <f>SUM(E17:E26)</f>
        <v>603456939532.76953</v>
      </c>
      <c r="F27" s="49">
        <f>SUM(F17:F26)</f>
        <v>40750000</v>
      </c>
      <c r="G27" s="49">
        <f>SUM(G17:G26)</f>
        <v>40587000</v>
      </c>
      <c r="H27" s="49">
        <f>$E27/F27</f>
        <v>14808.759252337903</v>
      </c>
      <c r="I27" s="65">
        <f>$E27/G27</f>
        <v>14868.232181062151</v>
      </c>
    </row>
    <row r="29" spans="1:9" x14ac:dyDescent="0.35">
      <c r="A29" s="150" t="s">
        <v>20</v>
      </c>
      <c r="B29" s="151"/>
      <c r="C29" s="151"/>
      <c r="D29" s="151"/>
      <c r="E29" s="151"/>
      <c r="F29" s="151"/>
      <c r="G29" s="151"/>
      <c r="H29" s="151"/>
      <c r="I29" s="152"/>
    </row>
    <row r="30" spans="1:9" x14ac:dyDescent="0.35">
      <c r="A30" s="8" t="s">
        <v>1</v>
      </c>
      <c r="B30" s="2" t="s">
        <v>2</v>
      </c>
      <c r="C30" s="2" t="s">
        <v>3</v>
      </c>
      <c r="D30" s="2" t="s">
        <v>4</v>
      </c>
      <c r="E30" s="6" t="s">
        <v>5</v>
      </c>
      <c r="F30" s="2" t="s">
        <v>6</v>
      </c>
      <c r="G30" s="2" t="s">
        <v>7</v>
      </c>
      <c r="H30" s="2" t="s">
        <v>8</v>
      </c>
      <c r="I30" s="9" t="s">
        <v>9</v>
      </c>
    </row>
    <row r="31" spans="1:9" x14ac:dyDescent="0.35">
      <c r="A31" s="8" t="s">
        <v>30</v>
      </c>
      <c r="B31" s="3" t="s">
        <v>11</v>
      </c>
      <c r="C31" s="5">
        <v>0</v>
      </c>
      <c r="D31" s="5">
        <v>0</v>
      </c>
      <c r="E31" s="5">
        <f t="shared" ref="E31" si="15">C31*D31</f>
        <v>0</v>
      </c>
      <c r="F31" s="99">
        <v>0</v>
      </c>
      <c r="G31" s="99">
        <v>0</v>
      </c>
      <c r="H31" s="5">
        <f t="shared" ref="H31" si="16">IF(F31,($E31)/F31,0)</f>
        <v>0</v>
      </c>
      <c r="I31" s="14">
        <f t="shared" ref="I31" si="17">IF(G31,($E31)/G31,0)</f>
        <v>0</v>
      </c>
    </row>
    <row r="32" spans="1:9" x14ac:dyDescent="0.35">
      <c r="A32" s="8" t="s">
        <v>31</v>
      </c>
      <c r="B32" s="3" t="s">
        <v>11</v>
      </c>
      <c r="C32" s="4">
        <v>28407.27</v>
      </c>
      <c r="D32" s="4">
        <v>5785507.1100000003</v>
      </c>
      <c r="E32" s="4">
        <f>C32*D32</f>
        <v>164350462560.6897</v>
      </c>
      <c r="F32" s="4">
        <v>11125000</v>
      </c>
      <c r="G32" s="4">
        <v>11080500</v>
      </c>
      <c r="H32" s="4">
        <f t="shared" ref="H32:H40" si="18">IF(F32,($E32)/F32,0)</f>
        <v>14773.075286354129</v>
      </c>
      <c r="I32" s="10">
        <f t="shared" ref="I32:I40" si="19">IF(G32,($E32)/G32,0)</f>
        <v>14832.404905978043</v>
      </c>
    </row>
    <row r="33" spans="1:9" x14ac:dyDescent="0.35">
      <c r="A33" s="8" t="s">
        <v>32</v>
      </c>
      <c r="B33" s="3" t="s">
        <v>11</v>
      </c>
      <c r="C33" s="4">
        <v>23891.29</v>
      </c>
      <c r="D33" s="4">
        <v>5785507.1100000003</v>
      </c>
      <c r="E33" s="4">
        <f t="shared" ref="E33:E39" si="20">C33*D33</f>
        <v>138223228162.0719</v>
      </c>
      <c r="F33" s="4">
        <v>9671000</v>
      </c>
      <c r="G33" s="4">
        <v>9632316</v>
      </c>
      <c r="H33" s="4">
        <f t="shared" si="18"/>
        <v>14292.547633344215</v>
      </c>
      <c r="I33" s="10">
        <f t="shared" si="19"/>
        <v>14349.947423036359</v>
      </c>
    </row>
    <row r="34" spans="1:9" x14ac:dyDescent="0.35">
      <c r="A34" s="8" t="s">
        <v>33</v>
      </c>
      <c r="B34" s="3" t="s">
        <v>11</v>
      </c>
      <c r="C34" s="5">
        <v>0</v>
      </c>
      <c r="D34" s="5">
        <v>0</v>
      </c>
      <c r="E34" s="5">
        <f t="shared" si="20"/>
        <v>0</v>
      </c>
      <c r="F34" s="99">
        <v>0</v>
      </c>
      <c r="G34" s="99">
        <v>0</v>
      </c>
      <c r="H34" s="5">
        <f t="shared" si="18"/>
        <v>0</v>
      </c>
      <c r="I34" s="14">
        <f t="shared" si="19"/>
        <v>0</v>
      </c>
    </row>
    <row r="35" spans="1:9" x14ac:dyDescent="0.35">
      <c r="A35" s="8" t="s">
        <v>34</v>
      </c>
      <c r="B35" s="3" t="s">
        <v>11</v>
      </c>
      <c r="C35" s="5">
        <v>0</v>
      </c>
      <c r="D35" s="5">
        <v>0</v>
      </c>
      <c r="E35" s="5">
        <f t="shared" si="20"/>
        <v>0</v>
      </c>
      <c r="F35" s="99">
        <v>0</v>
      </c>
      <c r="G35" s="99">
        <v>0</v>
      </c>
      <c r="H35" s="5">
        <f t="shared" si="18"/>
        <v>0</v>
      </c>
      <c r="I35" s="14">
        <f t="shared" si="19"/>
        <v>0</v>
      </c>
    </row>
    <row r="36" spans="1:9" x14ac:dyDescent="0.35">
      <c r="A36" s="8" t="s">
        <v>35</v>
      </c>
      <c r="B36" s="3" t="s">
        <v>11</v>
      </c>
      <c r="C36" s="5">
        <v>0</v>
      </c>
      <c r="D36" s="5">
        <v>0</v>
      </c>
      <c r="E36" s="5">
        <f t="shared" ref="E36" si="21">C36*D36</f>
        <v>0</v>
      </c>
      <c r="F36" s="99">
        <v>0</v>
      </c>
      <c r="G36" s="99">
        <v>0</v>
      </c>
      <c r="H36" s="5">
        <f t="shared" ref="H36" si="22">IF(F36,($E36)/F36,0)</f>
        <v>0</v>
      </c>
      <c r="I36" s="14">
        <f t="shared" ref="I36" si="23">IF(G36,($E36)/G36,0)</f>
        <v>0</v>
      </c>
    </row>
    <row r="37" spans="1:9" x14ac:dyDescent="0.35">
      <c r="A37" s="8" t="s">
        <v>36</v>
      </c>
      <c r="B37" s="3" t="s">
        <v>11</v>
      </c>
      <c r="C37" s="7">
        <v>14246.08</v>
      </c>
      <c r="D37" s="4">
        <v>5785507.1100000003</v>
      </c>
      <c r="E37" s="4">
        <f t="shared" si="20"/>
        <v>82420797129.628799</v>
      </c>
      <c r="F37" s="116">
        <v>5766000</v>
      </c>
      <c r="G37" s="116">
        <v>5742936</v>
      </c>
      <c r="H37" s="4">
        <f t="shared" si="18"/>
        <v>14294.276297195422</v>
      </c>
      <c r="I37" s="10">
        <f t="shared" si="19"/>
        <v>14351.683029312671</v>
      </c>
    </row>
    <row r="38" spans="1:9" x14ac:dyDescent="0.35">
      <c r="A38" s="8" t="s">
        <v>37</v>
      </c>
      <c r="B38" s="3" t="s">
        <v>11</v>
      </c>
      <c r="C38" s="7">
        <v>21438.13</v>
      </c>
      <c r="D38" s="4">
        <v>5785507.1100000003</v>
      </c>
      <c r="E38" s="4">
        <f t="shared" si="20"/>
        <v>124030453540.10431</v>
      </c>
      <c r="F38" s="116">
        <v>8919000</v>
      </c>
      <c r="G38" s="116">
        <v>8883324</v>
      </c>
      <c r="H38" s="4">
        <f t="shared" si="18"/>
        <v>13906.31836978409</v>
      </c>
      <c r="I38" s="10">
        <f t="shared" si="19"/>
        <v>13962.167037935835</v>
      </c>
    </row>
    <row r="39" spans="1:9" x14ac:dyDescent="0.35">
      <c r="A39" s="8" t="s">
        <v>38</v>
      </c>
      <c r="B39" s="3" t="s">
        <v>11</v>
      </c>
      <c r="C39" s="15">
        <v>0</v>
      </c>
      <c r="D39" s="5">
        <v>0</v>
      </c>
      <c r="E39" s="5">
        <f t="shared" si="20"/>
        <v>0</v>
      </c>
      <c r="F39" s="99">
        <v>0</v>
      </c>
      <c r="G39" s="99">
        <v>0</v>
      </c>
      <c r="H39" s="5">
        <f t="shared" si="18"/>
        <v>0</v>
      </c>
      <c r="I39" s="14">
        <f t="shared" si="19"/>
        <v>0</v>
      </c>
    </row>
    <row r="40" spans="1:9" x14ac:dyDescent="0.35">
      <c r="A40" s="8" t="s">
        <v>39</v>
      </c>
      <c r="B40" s="3" t="s">
        <v>11</v>
      </c>
      <c r="C40" s="7">
        <v>25172.959999999999</v>
      </c>
      <c r="D40" s="4">
        <v>5785507.1100000003</v>
      </c>
      <c r="E40" s="4">
        <f>C40*D40</f>
        <v>145638339059.74561</v>
      </c>
      <c r="F40" s="116">
        <v>10112000</v>
      </c>
      <c r="G40" s="116">
        <v>10071552</v>
      </c>
      <c r="H40" s="4">
        <f t="shared" si="18"/>
        <v>14402.525619041298</v>
      </c>
      <c r="I40" s="10">
        <f t="shared" si="19"/>
        <v>14460.367087390861</v>
      </c>
    </row>
    <row r="41" spans="1:9" x14ac:dyDescent="0.35">
      <c r="A41" s="11" t="s">
        <v>40</v>
      </c>
      <c r="B41" s="13"/>
      <c r="C41" s="49">
        <f>SUM(C31:C40)</f>
        <v>113155.73000000001</v>
      </c>
      <c r="D41" s="13"/>
      <c r="E41" s="49">
        <f>SUM(E31:E40)</f>
        <v>654663280452.24023</v>
      </c>
      <c r="F41" s="49">
        <f>SUM(F31:F40)</f>
        <v>45593000</v>
      </c>
      <c r="G41" s="49">
        <f>SUM(G31:G40)</f>
        <v>45410628</v>
      </c>
      <c r="H41" s="49">
        <f>$E41/F41</f>
        <v>14358.855097322839</v>
      </c>
      <c r="I41" s="65">
        <f>$E41/G41</f>
        <v>14416.521182051043</v>
      </c>
    </row>
  </sheetData>
  <mergeCells count="3">
    <mergeCell ref="A29:I29"/>
    <mergeCell ref="A15:I15"/>
    <mergeCell ref="A1:I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7DCD-D047-4710-A192-3B34B8208227}">
  <dimension ref="A1:I17"/>
  <sheetViews>
    <sheetView workbookViewId="0">
      <selection activeCell="C5" sqref="C5"/>
    </sheetView>
  </sheetViews>
  <sheetFormatPr defaultColWidth="9.1796875" defaultRowHeight="14.5" x14ac:dyDescent="0.35"/>
  <cols>
    <col min="1" max="1" width="22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7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50" t="s">
        <v>0</v>
      </c>
      <c r="B1" s="151"/>
      <c r="C1" s="151"/>
      <c r="D1" s="151"/>
      <c r="E1" s="151"/>
      <c r="F1" s="151"/>
      <c r="G1" s="151"/>
      <c r="H1" s="151"/>
      <c r="I1" s="152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41</v>
      </c>
      <c r="B3" s="3" t="s">
        <v>11</v>
      </c>
      <c r="C3" s="4">
        <v>11939.68</v>
      </c>
      <c r="D3" s="73">
        <v>5817631.7999999998</v>
      </c>
      <c r="E3" s="4">
        <f>C3*D3</f>
        <v>69460662049.824005</v>
      </c>
      <c r="F3" s="4">
        <v>5489000</v>
      </c>
      <c r="G3" s="4">
        <v>5368225</v>
      </c>
      <c r="H3" s="4">
        <f>IF(F3,($E3)/F3,0)</f>
        <v>12654.520322431044</v>
      </c>
      <c r="I3" s="10">
        <f>IF(G3,($E3)/G3,0)</f>
        <v>12939.223309347877</v>
      </c>
    </row>
    <row r="4" spans="1:9" x14ac:dyDescent="0.35">
      <c r="A4" s="8" t="s">
        <v>42</v>
      </c>
      <c r="B4" s="3" t="s">
        <v>11</v>
      </c>
      <c r="C4" s="4">
        <v>24599.360000000001</v>
      </c>
      <c r="D4" s="73">
        <v>5817631.7999999998</v>
      </c>
      <c r="E4" s="4">
        <f t="shared" ref="E4" si="0">C4*D4</f>
        <v>143110018995.64801</v>
      </c>
      <c r="F4" s="4">
        <v>11309000</v>
      </c>
      <c r="G4" s="4">
        <v>11144155</v>
      </c>
      <c r="H4" s="4">
        <f>IF(F4,($E4)/F4,0)</f>
        <v>12654.524626018923</v>
      </c>
      <c r="I4" s="10">
        <f>IF(G4,($E4)/G4,0)</f>
        <v>12841.711102873929</v>
      </c>
    </row>
    <row r="5" spans="1:9" x14ac:dyDescent="0.35">
      <c r="A5" s="11" t="s">
        <v>43</v>
      </c>
      <c r="B5" s="13"/>
      <c r="C5" s="49">
        <f>SUM(C3:C4)</f>
        <v>36539.040000000001</v>
      </c>
      <c r="D5" s="13"/>
      <c r="E5" s="49">
        <f>SUM(E3:E4)</f>
        <v>212570681045.47202</v>
      </c>
      <c r="F5" s="49">
        <f>SUM(F3:F4)</f>
        <v>16798000</v>
      </c>
      <c r="G5" s="49">
        <f>SUM(G3:G4)</f>
        <v>16512380</v>
      </c>
      <c r="H5" s="49">
        <f>$E5/F5</f>
        <v>12654.523219756638</v>
      </c>
      <c r="I5" s="65">
        <f>$E5/G5</f>
        <v>12873.412618015816</v>
      </c>
    </row>
    <row r="7" spans="1:9" x14ac:dyDescent="0.35">
      <c r="A7" s="150" t="s">
        <v>19</v>
      </c>
      <c r="B7" s="151"/>
      <c r="C7" s="151"/>
      <c r="D7" s="151"/>
      <c r="E7" s="151"/>
      <c r="F7" s="151"/>
      <c r="G7" s="151"/>
      <c r="H7" s="151"/>
      <c r="I7" s="152"/>
    </row>
    <row r="8" spans="1:9" x14ac:dyDescent="0.35">
      <c r="A8" s="8" t="s">
        <v>1</v>
      </c>
      <c r="B8" s="2" t="s">
        <v>2</v>
      </c>
      <c r="C8" s="2" t="s">
        <v>3</v>
      </c>
      <c r="D8" s="2" t="s">
        <v>4</v>
      </c>
      <c r="E8" s="6" t="s">
        <v>5</v>
      </c>
      <c r="F8" s="2" t="s">
        <v>6</v>
      </c>
      <c r="G8" s="2" t="s">
        <v>7</v>
      </c>
      <c r="H8" s="2" t="s">
        <v>8</v>
      </c>
      <c r="I8" s="9" t="s">
        <v>9</v>
      </c>
    </row>
    <row r="9" spans="1:9" x14ac:dyDescent="0.35">
      <c r="A9" s="8" t="s">
        <v>41</v>
      </c>
      <c r="B9" s="3" t="s">
        <v>11</v>
      </c>
      <c r="C9" s="4">
        <v>8408.94</v>
      </c>
      <c r="D9" s="73">
        <v>5808755.6003803182</v>
      </c>
      <c r="E9" s="4">
        <f>C9*D9</f>
        <v>48845477318.262077</v>
      </c>
      <c r="F9" s="115">
        <v>3812000</v>
      </c>
      <c r="G9" s="115">
        <v>3696954</v>
      </c>
      <c r="H9" s="4">
        <f>IF(F9,($E9)/F9,0)</f>
        <v>12813.608950226147</v>
      </c>
      <c r="I9" s="10">
        <f>IF(G9,($E9)/G9,0)</f>
        <v>13212.357340194678</v>
      </c>
    </row>
    <row r="10" spans="1:9" x14ac:dyDescent="0.35">
      <c r="A10" s="8" t="s">
        <v>42</v>
      </c>
      <c r="B10" s="3" t="s">
        <v>11</v>
      </c>
      <c r="C10" s="4">
        <v>22950.32</v>
      </c>
      <c r="D10" s="73">
        <v>5808755.6003803182</v>
      </c>
      <c r="E10" s="4">
        <f t="shared" ref="E10" si="1">C10*D10</f>
        <v>133312799830.52042</v>
      </c>
      <c r="F10" s="115">
        <v>10404000</v>
      </c>
      <c r="G10" s="115">
        <v>10237446</v>
      </c>
      <c r="H10" s="4">
        <f>IF(F10,($E10)/F10,0)</f>
        <v>12813.610133652481</v>
      </c>
      <c r="I10" s="10">
        <f>IF(G10,($E10)/G10,0)</f>
        <v>13022.075997325936</v>
      </c>
    </row>
    <row r="11" spans="1:9" x14ac:dyDescent="0.35">
      <c r="A11" s="11" t="s">
        <v>43</v>
      </c>
      <c r="B11" s="13"/>
      <c r="C11" s="49">
        <f>SUM(C9:C10)</f>
        <v>31359.260000000002</v>
      </c>
      <c r="D11" s="13"/>
      <c r="E11" s="49">
        <f>SUM(E9:E10)</f>
        <v>182158277148.7825</v>
      </c>
      <c r="F11" s="49">
        <f>SUM(F9:F10)</f>
        <v>14216000</v>
      </c>
      <c r="G11" s="49">
        <f>SUM(G9:G10)</f>
        <v>13934400</v>
      </c>
      <c r="H11" s="49">
        <f>$E11/F11</f>
        <v>12813.609816318409</v>
      </c>
      <c r="I11" s="65">
        <f>$E11/G11</f>
        <v>13072.559790789879</v>
      </c>
    </row>
    <row r="13" spans="1:9" x14ac:dyDescent="0.35">
      <c r="A13" s="150" t="s">
        <v>20</v>
      </c>
      <c r="B13" s="151"/>
      <c r="C13" s="151"/>
      <c r="D13" s="151"/>
      <c r="E13" s="151"/>
      <c r="F13" s="151"/>
      <c r="G13" s="151"/>
      <c r="H13" s="151"/>
      <c r="I13" s="152"/>
    </row>
    <row r="14" spans="1:9" x14ac:dyDescent="0.35">
      <c r="A14" s="8" t="s">
        <v>1</v>
      </c>
      <c r="B14" s="2" t="s">
        <v>2</v>
      </c>
      <c r="C14" s="2" t="s">
        <v>3</v>
      </c>
      <c r="D14" s="2" t="s">
        <v>4</v>
      </c>
      <c r="E14" s="6" t="s">
        <v>5</v>
      </c>
      <c r="F14" s="2" t="s">
        <v>6</v>
      </c>
      <c r="G14" s="2" t="s">
        <v>7</v>
      </c>
      <c r="H14" s="2" t="s">
        <v>8</v>
      </c>
      <c r="I14" s="9" t="s">
        <v>9</v>
      </c>
    </row>
    <row r="15" spans="1:9" x14ac:dyDescent="0.35">
      <c r="A15" s="8" t="s">
        <v>41</v>
      </c>
      <c r="B15" s="3" t="s">
        <v>11</v>
      </c>
      <c r="C15" s="4">
        <v>6285.2791242825806</v>
      </c>
      <c r="D15" s="4">
        <v>5834859.2367710397</v>
      </c>
      <c r="E15" s="4">
        <f>C15*D15</f>
        <v>36673718954.00441</v>
      </c>
      <c r="F15" s="115">
        <v>3004000</v>
      </c>
      <c r="G15" s="115">
        <v>2912534.8893450201</v>
      </c>
      <c r="H15" s="4">
        <f>IF(F15,($E15)/F15,0)</f>
        <v>12208.295257657926</v>
      </c>
      <c r="I15" s="10">
        <f>IF(G15,($E15)/G15,0)</f>
        <v>12591.683996016169</v>
      </c>
    </row>
    <row r="16" spans="1:9" x14ac:dyDescent="0.35">
      <c r="A16" s="8" t="s">
        <v>42</v>
      </c>
      <c r="B16" s="3" t="s">
        <v>11</v>
      </c>
      <c r="C16" s="4">
        <v>24078.226418856171</v>
      </c>
      <c r="D16" s="4">
        <v>5834859.2367710397</v>
      </c>
      <c r="E16" s="4">
        <f t="shared" ref="E16" si="2">C16*D16</f>
        <v>140493061825.12741</v>
      </c>
      <c r="F16" s="115">
        <v>11508000</v>
      </c>
      <c r="G16" s="115">
        <v>11327205.110655</v>
      </c>
      <c r="H16" s="4">
        <f>IF(F16,($E16)/F16,0)</f>
        <v>12208.295257657926</v>
      </c>
      <c r="I16" s="10">
        <f>IF(G16,($E16)/G16,0)</f>
        <v>12403.153333294178</v>
      </c>
    </row>
    <row r="17" spans="1:9" x14ac:dyDescent="0.35">
      <c r="A17" s="11" t="s">
        <v>43</v>
      </c>
      <c r="B17" s="13"/>
      <c r="C17" s="49">
        <f>SUM(C15:C16)</f>
        <v>30363.505543138752</v>
      </c>
      <c r="D17" s="13"/>
      <c r="E17" s="49">
        <f>SUM(E15:E16)</f>
        <v>177166780779.13184</v>
      </c>
      <c r="F17" s="49">
        <f>SUM(F15:F16)</f>
        <v>14512000</v>
      </c>
      <c r="G17" s="49">
        <f>SUM(G15:G16)</f>
        <v>14239740.00000002</v>
      </c>
      <c r="H17" s="49">
        <f>$E17/F17</f>
        <v>12208.295257657926</v>
      </c>
      <c r="I17" s="65">
        <f>$E17/G17</f>
        <v>12441.71458040186</v>
      </c>
    </row>
  </sheetData>
  <mergeCells count="3">
    <mergeCell ref="A13:I13"/>
    <mergeCell ref="A7:I7"/>
    <mergeCell ref="A1:I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A402-2D2C-4388-B168-D2010951372C}">
  <dimension ref="A1:K24"/>
  <sheetViews>
    <sheetView workbookViewId="0">
      <selection activeCell="C23" sqref="C23"/>
    </sheetView>
  </sheetViews>
  <sheetFormatPr defaultColWidth="9.1796875" defaultRowHeight="14.5" x14ac:dyDescent="0.35"/>
  <cols>
    <col min="1" max="1" width="20.453125" style="29" bestFit="1" customWidth="1"/>
    <col min="2" max="2" width="9.26953125" style="29" bestFit="1" customWidth="1"/>
    <col min="3" max="3" width="23" style="29" bestFit="1" customWidth="1"/>
    <col min="4" max="4" width="26.26953125" style="29" bestFit="1" customWidth="1"/>
    <col min="5" max="5" width="19.7265625" style="29" bestFit="1" customWidth="1"/>
    <col min="6" max="6" width="23" style="29" bestFit="1" customWidth="1"/>
    <col min="7" max="7" width="21.1796875" style="29" bestFit="1" customWidth="1"/>
    <col min="8" max="8" width="26" style="29" bestFit="1" customWidth="1"/>
    <col min="9" max="9" width="24" style="29" bestFit="1" customWidth="1"/>
    <col min="10" max="16384" width="9.1796875" style="29"/>
  </cols>
  <sheetData>
    <row r="1" spans="1:11" x14ac:dyDescent="0.35">
      <c r="A1" s="156" t="s">
        <v>0</v>
      </c>
      <c r="B1" s="157"/>
      <c r="C1" s="157"/>
      <c r="D1" s="157"/>
      <c r="E1" s="157"/>
      <c r="F1" s="157"/>
      <c r="G1" s="157"/>
      <c r="H1" s="157"/>
      <c r="I1" s="158"/>
      <c r="J1" s="127"/>
      <c r="K1" s="127"/>
    </row>
    <row r="2" spans="1:11" x14ac:dyDescent="0.35">
      <c r="A2" s="34" t="s">
        <v>1</v>
      </c>
      <c r="B2" s="44" t="s">
        <v>2</v>
      </c>
      <c r="C2" s="44" t="s">
        <v>3</v>
      </c>
      <c r="D2" s="44" t="s">
        <v>4</v>
      </c>
      <c r="E2" s="37" t="s">
        <v>5</v>
      </c>
      <c r="F2" s="44" t="s">
        <v>6</v>
      </c>
      <c r="G2" s="44" t="s">
        <v>7</v>
      </c>
      <c r="H2" s="44" t="s">
        <v>8</v>
      </c>
      <c r="I2" s="45" t="s">
        <v>9</v>
      </c>
      <c r="J2" s="127"/>
      <c r="K2" s="127"/>
    </row>
    <row r="3" spans="1:11" x14ac:dyDescent="0.35">
      <c r="A3" s="34" t="s">
        <v>44</v>
      </c>
      <c r="B3" s="128" t="s">
        <v>11</v>
      </c>
      <c r="C3" s="131">
        <v>0</v>
      </c>
      <c r="D3" s="131">
        <v>0</v>
      </c>
      <c r="E3" s="131">
        <f>C3*D3</f>
        <v>0</v>
      </c>
      <c r="F3" s="131">
        <v>0</v>
      </c>
      <c r="G3" s="131">
        <v>0</v>
      </c>
      <c r="H3" s="131">
        <f t="shared" ref="H3:H5" si="0">IF(F3,($E3)/F3,0)</f>
        <v>0</v>
      </c>
      <c r="I3" s="135">
        <f t="shared" ref="I3:I5" si="1">IF(G3,($E3)/G3,0)</f>
        <v>0</v>
      </c>
      <c r="J3" s="127"/>
      <c r="K3" s="127"/>
    </row>
    <row r="4" spans="1:11" x14ac:dyDescent="0.35">
      <c r="A4" s="34" t="s">
        <v>45</v>
      </c>
      <c r="B4" s="128" t="s">
        <v>11</v>
      </c>
      <c r="C4" s="131">
        <v>952.63</v>
      </c>
      <c r="D4" s="48">
        <v>5822369.7800000003</v>
      </c>
      <c r="E4" s="129">
        <f>C4*D4</f>
        <v>5546564123.5214005</v>
      </c>
      <c r="F4" s="129">
        <v>509100</v>
      </c>
      <c r="G4" s="129">
        <v>508489.08</v>
      </c>
      <c r="H4" s="129">
        <f t="shared" si="0"/>
        <v>10894.842120450599</v>
      </c>
      <c r="I4" s="137">
        <f t="shared" si="1"/>
        <v>10907.9316384167</v>
      </c>
      <c r="J4" s="127"/>
      <c r="K4" s="127"/>
    </row>
    <row r="5" spans="1:11" x14ac:dyDescent="0.35">
      <c r="A5" s="34" t="s">
        <v>46</v>
      </c>
      <c r="B5" s="128" t="s">
        <v>11</v>
      </c>
      <c r="C5" s="129">
        <v>4715.76</v>
      </c>
      <c r="D5" s="48">
        <v>5822369.7800000003</v>
      </c>
      <c r="E5" s="129">
        <f>C5*D5</f>
        <v>27456898513.732803</v>
      </c>
      <c r="F5" s="129">
        <v>2585000</v>
      </c>
      <c r="G5" s="129">
        <v>2581898</v>
      </c>
      <c r="H5" s="129">
        <f t="shared" si="0"/>
        <v>10621.624183262207</v>
      </c>
      <c r="I5" s="137">
        <f t="shared" si="1"/>
        <v>10634.385445797163</v>
      </c>
      <c r="J5" s="127"/>
      <c r="K5" s="127"/>
    </row>
    <row r="6" spans="1:11" x14ac:dyDescent="0.35">
      <c r="A6" s="34" t="s">
        <v>47</v>
      </c>
      <c r="B6" s="128" t="s">
        <v>11</v>
      </c>
      <c r="C6" s="129">
        <v>12461.84</v>
      </c>
      <c r="D6" s="48">
        <v>5822369.7800000003</v>
      </c>
      <c r="E6" s="129">
        <f t="shared" ref="E6" si="2">C6*D6</f>
        <v>72557440619.195206</v>
      </c>
      <c r="F6" s="129">
        <v>6692800</v>
      </c>
      <c r="G6" s="129">
        <v>6684768.6399999997</v>
      </c>
      <c r="H6" s="129">
        <f>IF(F6,($E6)/F6,0)</f>
        <v>10841.118906764763</v>
      </c>
      <c r="I6" s="137">
        <f>IF(G6,($E6)/G6,0)</f>
        <v>10854.143879420068</v>
      </c>
      <c r="J6" s="127"/>
      <c r="K6" s="127"/>
    </row>
    <row r="7" spans="1:11" x14ac:dyDescent="0.35">
      <c r="A7" s="46" t="s">
        <v>48</v>
      </c>
      <c r="B7" s="40"/>
      <c r="C7" s="68">
        <f>SUM(C3:C6)</f>
        <v>18130.23</v>
      </c>
      <c r="D7" s="138"/>
      <c r="E7" s="68">
        <f>SUM(E3:E6)</f>
        <v>105560903256.4494</v>
      </c>
      <c r="F7" s="68">
        <f>SUM(F3:F6)</f>
        <v>9786900</v>
      </c>
      <c r="G7" s="68">
        <f>SUM(G3:G6)</f>
        <v>9775155.7199999988</v>
      </c>
      <c r="H7" s="68">
        <f>$E7/F7</f>
        <v>10785.938678892131</v>
      </c>
      <c r="I7" s="69">
        <f>$E7/G7</f>
        <v>10798.897355718995</v>
      </c>
      <c r="J7" s="127"/>
      <c r="K7" s="127"/>
    </row>
    <row r="9" spans="1:11" x14ac:dyDescent="0.35">
      <c r="A9" s="156" t="s">
        <v>19</v>
      </c>
      <c r="B9" s="157"/>
      <c r="C9" s="157"/>
      <c r="D9" s="157"/>
      <c r="E9" s="157"/>
      <c r="F9" s="157"/>
      <c r="G9" s="157"/>
      <c r="H9" s="157"/>
      <c r="I9" s="158"/>
      <c r="J9" s="127"/>
      <c r="K9" s="127"/>
    </row>
    <row r="10" spans="1:11" x14ac:dyDescent="0.35">
      <c r="A10" s="34" t="s">
        <v>1</v>
      </c>
      <c r="B10" s="44" t="s">
        <v>2</v>
      </c>
      <c r="C10" s="44" t="s">
        <v>3</v>
      </c>
      <c r="D10" s="44" t="s">
        <v>4</v>
      </c>
      <c r="E10" s="37" t="s">
        <v>5</v>
      </c>
      <c r="F10" s="44" t="s">
        <v>6</v>
      </c>
      <c r="G10" s="44" t="s">
        <v>7</v>
      </c>
      <c r="H10" s="44" t="s">
        <v>8</v>
      </c>
      <c r="I10" s="45" t="s">
        <v>9</v>
      </c>
      <c r="J10" s="127"/>
      <c r="K10" s="127"/>
    </row>
    <row r="11" spans="1:11" x14ac:dyDescent="0.35">
      <c r="A11" s="34" t="s">
        <v>44</v>
      </c>
      <c r="B11" s="128" t="s">
        <v>11</v>
      </c>
      <c r="C11" s="131">
        <v>0</v>
      </c>
      <c r="D11" s="131">
        <v>0</v>
      </c>
      <c r="E11" s="131">
        <f>C11*D11</f>
        <v>0</v>
      </c>
      <c r="F11" s="131">
        <v>0</v>
      </c>
      <c r="G11" s="131">
        <v>0</v>
      </c>
      <c r="H11" s="131">
        <f t="shared" ref="H11:H12" si="3">IF(F11,($E11)/F11,0)</f>
        <v>0</v>
      </c>
      <c r="I11" s="135">
        <f t="shared" ref="I11:I12" si="4">IF(G11,($E11)/G11,0)</f>
        <v>0</v>
      </c>
      <c r="J11" s="127"/>
      <c r="K11" s="127"/>
    </row>
    <row r="12" spans="1:11" x14ac:dyDescent="0.35">
      <c r="A12" s="34" t="s">
        <v>45</v>
      </c>
      <c r="B12" s="128" t="s">
        <v>11</v>
      </c>
      <c r="C12" s="129">
        <v>6499.9</v>
      </c>
      <c r="D12" s="149">
        <v>5758210.0800000001</v>
      </c>
      <c r="E12" s="129">
        <f>C12*D12</f>
        <v>37427789698.991997</v>
      </c>
      <c r="F12" s="149">
        <v>3506800</v>
      </c>
      <c r="G12" s="149">
        <v>3502590</v>
      </c>
      <c r="H12" s="129">
        <f t="shared" si="3"/>
        <v>10672.918244265997</v>
      </c>
      <c r="I12" s="137">
        <f t="shared" si="4"/>
        <v>10685.74674711913</v>
      </c>
      <c r="J12" s="127"/>
      <c r="K12" s="127"/>
    </row>
    <row r="13" spans="1:11" x14ac:dyDescent="0.35">
      <c r="A13" s="34" t="s">
        <v>46</v>
      </c>
      <c r="B13" s="128" t="s">
        <v>11</v>
      </c>
      <c r="C13" s="129">
        <v>4569.6499999999996</v>
      </c>
      <c r="D13" s="74">
        <v>5758210.0800000001</v>
      </c>
      <c r="E13" s="129">
        <f t="shared" ref="E13:E14" si="5">C13*D13</f>
        <v>26313004692.071999</v>
      </c>
      <c r="F13" s="130">
        <v>2316000</v>
      </c>
      <c r="G13" s="130">
        <v>2313220</v>
      </c>
      <c r="H13" s="129">
        <f>IF(F13,($E13)/F13,0)</f>
        <v>11361.400989668393</v>
      </c>
      <c r="I13" s="137">
        <f>IF(G13,($E13)/G13,0)</f>
        <v>11375.05498485747</v>
      </c>
      <c r="J13" s="127"/>
      <c r="K13" s="127"/>
    </row>
    <row r="14" spans="1:11" x14ac:dyDescent="0.35">
      <c r="A14" s="34" t="s">
        <v>47</v>
      </c>
      <c r="B14" s="128" t="s">
        <v>11</v>
      </c>
      <c r="C14" s="129">
        <v>4414.3999999999996</v>
      </c>
      <c r="D14" s="74">
        <v>5758210.0800000001</v>
      </c>
      <c r="E14" s="129">
        <f t="shared" si="5"/>
        <v>25419042577.151997</v>
      </c>
      <c r="F14" s="130">
        <v>2366000</v>
      </c>
      <c r="G14" s="130">
        <v>2363160</v>
      </c>
      <c r="H14" s="129">
        <f>IF(F14,($E14)/F14,0)</f>
        <v>10743.46685424852</v>
      </c>
      <c r="I14" s="137">
        <f>IF(G14,($E14)/G14,0)</f>
        <v>10756.378145005838</v>
      </c>
      <c r="J14" s="127"/>
      <c r="K14" s="127"/>
    </row>
    <row r="15" spans="1:11" x14ac:dyDescent="0.35">
      <c r="A15" s="46" t="s">
        <v>48</v>
      </c>
      <c r="B15" s="40"/>
      <c r="C15" s="68">
        <f>SUM(C11:C14)</f>
        <v>15483.949999999999</v>
      </c>
      <c r="D15" s="138"/>
      <c r="E15" s="68">
        <f>SUM(E11:E14)</f>
        <v>89159836968.215988</v>
      </c>
      <c r="F15" s="68">
        <f>SUM(F11:F14)</f>
        <v>8188800</v>
      </c>
      <c r="G15" s="68">
        <f>SUM(G11:G14)</f>
        <v>8178970</v>
      </c>
      <c r="H15" s="68">
        <f>$E15/F15</f>
        <v>10888.022294868111</v>
      </c>
      <c r="I15" s="69">
        <f>$E15/G15</f>
        <v>10901.108204115675</v>
      </c>
      <c r="J15" s="127"/>
      <c r="K15" s="127"/>
    </row>
    <row r="16" spans="1:11" x14ac:dyDescent="0.35">
      <c r="A16" s="127"/>
      <c r="B16" s="127"/>
      <c r="C16" s="127"/>
      <c r="D16" s="127"/>
      <c r="E16" s="127"/>
      <c r="F16" s="127"/>
      <c r="G16" s="127"/>
      <c r="H16" s="127"/>
      <c r="I16" s="127"/>
      <c r="J16" s="127"/>
      <c r="K16" s="47"/>
    </row>
    <row r="17" spans="1:11" x14ac:dyDescent="0.35">
      <c r="A17" s="156" t="s">
        <v>20</v>
      </c>
      <c r="B17" s="157"/>
      <c r="C17" s="157"/>
      <c r="D17" s="157"/>
      <c r="E17" s="157"/>
      <c r="F17" s="157"/>
      <c r="G17" s="157"/>
      <c r="H17" s="157"/>
      <c r="I17" s="158"/>
      <c r="J17" s="127"/>
      <c r="K17" s="127"/>
    </row>
    <row r="18" spans="1:11" x14ac:dyDescent="0.35">
      <c r="A18" s="34" t="s">
        <v>1</v>
      </c>
      <c r="B18" s="44" t="s">
        <v>2</v>
      </c>
      <c r="C18" s="44" t="s">
        <v>3</v>
      </c>
      <c r="D18" s="44" t="s">
        <v>4</v>
      </c>
      <c r="E18" s="37" t="s">
        <v>5</v>
      </c>
      <c r="F18" s="44" t="s">
        <v>6</v>
      </c>
      <c r="G18" s="44" t="s">
        <v>7</v>
      </c>
      <c r="H18" s="44" t="s">
        <v>8</v>
      </c>
      <c r="I18" s="45" t="s">
        <v>9</v>
      </c>
      <c r="J18" s="127"/>
      <c r="K18" s="127"/>
    </row>
    <row r="19" spans="1:11" x14ac:dyDescent="0.35">
      <c r="A19" s="34" t="s">
        <v>44</v>
      </c>
      <c r="B19" s="128" t="s">
        <v>11</v>
      </c>
      <c r="C19" s="131">
        <v>40.65</v>
      </c>
      <c r="D19" s="129">
        <v>5753699.6160000004</v>
      </c>
      <c r="E19" s="129">
        <f>C19*D19</f>
        <v>233887889.39040002</v>
      </c>
      <c r="F19" s="129">
        <v>11500</v>
      </c>
      <c r="G19" s="129">
        <v>11490</v>
      </c>
      <c r="H19" s="129">
        <f t="shared" ref="H19" si="6">IF(F19,($E19)/F19,0)</f>
        <v>20338.077338295654</v>
      </c>
      <c r="I19" s="137">
        <f t="shared" ref="I19" si="7">IF(G19,($E19)/G19,0)</f>
        <v>20355.778014830288</v>
      </c>
      <c r="J19" s="127"/>
      <c r="K19" s="127"/>
    </row>
    <row r="20" spans="1:11" x14ac:dyDescent="0.35">
      <c r="A20" s="34" t="s">
        <v>45</v>
      </c>
      <c r="B20" s="128" t="s">
        <v>11</v>
      </c>
      <c r="C20" s="129">
        <v>6711.25</v>
      </c>
      <c r="D20" s="129">
        <v>5753699.6160000004</v>
      </c>
      <c r="E20" s="129">
        <f>C20*D20</f>
        <v>38614516547.880005</v>
      </c>
      <c r="F20" s="129">
        <v>3685800</v>
      </c>
      <c r="G20" s="129">
        <v>3681380</v>
      </c>
      <c r="H20" s="129">
        <f t="shared" ref="H20:I22" si="8">IF(F20,($E20)/F20,0)</f>
        <v>10476.563174312227</v>
      </c>
      <c r="I20" s="137">
        <f t="shared" si="8"/>
        <v>10489.141720735161</v>
      </c>
      <c r="J20" s="127"/>
      <c r="K20" s="127"/>
    </row>
    <row r="21" spans="1:11" x14ac:dyDescent="0.35">
      <c r="A21" s="34" t="s">
        <v>46</v>
      </c>
      <c r="B21" s="128" t="s">
        <v>11</v>
      </c>
      <c r="C21" s="129">
        <v>16792.34</v>
      </c>
      <c r="D21" s="48">
        <v>5753699.6160000004</v>
      </c>
      <c r="E21" s="129">
        <f t="shared" ref="E21:E22" si="9">C21*D21</f>
        <v>96618080209.74144</v>
      </c>
      <c r="F21" s="130">
        <v>9042400</v>
      </c>
      <c r="G21" s="130">
        <v>9031550</v>
      </c>
      <c r="H21" s="129">
        <f t="shared" si="8"/>
        <v>10685.004004439246</v>
      </c>
      <c r="I21" s="137">
        <f t="shared" si="8"/>
        <v>10697.84037177909</v>
      </c>
      <c r="J21" s="127"/>
      <c r="K21" s="127"/>
    </row>
    <row r="22" spans="1:11" x14ac:dyDescent="0.35">
      <c r="A22" s="34" t="s">
        <v>47</v>
      </c>
      <c r="B22" s="128" t="s">
        <v>11</v>
      </c>
      <c r="C22" s="129">
        <v>2833.28</v>
      </c>
      <c r="D22" s="48">
        <v>5753699.6160000004</v>
      </c>
      <c r="E22" s="129">
        <f t="shared" si="9"/>
        <v>16301842048.020483</v>
      </c>
      <c r="F22" s="130">
        <v>1487500</v>
      </c>
      <c r="G22" s="130">
        <v>1485720</v>
      </c>
      <c r="H22" s="129">
        <f t="shared" si="8"/>
        <v>10959.22154488772</v>
      </c>
      <c r="I22" s="137">
        <f t="shared" si="8"/>
        <v>10972.351484815768</v>
      </c>
      <c r="J22" s="127"/>
      <c r="K22" s="127"/>
    </row>
    <row r="23" spans="1:11" x14ac:dyDescent="0.35">
      <c r="A23" s="46" t="s">
        <v>48</v>
      </c>
      <c r="B23" s="40"/>
      <c r="C23" s="68">
        <f>SUM(C19:C22)</f>
        <v>26377.519999999997</v>
      </c>
      <c r="D23" s="138"/>
      <c r="E23" s="68">
        <f>SUM(E19:E22)</f>
        <v>151768326695.03232</v>
      </c>
      <c r="F23" s="68">
        <f>SUM(F19:F22)</f>
        <v>14227200</v>
      </c>
      <c r="G23" s="68">
        <f>SUM(G19:G22)</f>
        <v>14210140</v>
      </c>
      <c r="H23" s="68">
        <f>$E23/F23</f>
        <v>10667.476853845614</v>
      </c>
      <c r="I23" s="69">
        <f>$E23/G23</f>
        <v>10680.283705511158</v>
      </c>
      <c r="J23" s="127"/>
      <c r="K23" s="127"/>
    </row>
    <row r="24" spans="1:11" x14ac:dyDescent="0.35">
      <c r="A24" s="127"/>
      <c r="B24" s="127"/>
      <c r="C24" s="127"/>
      <c r="D24" s="127"/>
      <c r="E24" s="127"/>
      <c r="F24" s="127"/>
      <c r="G24" s="127"/>
      <c r="H24" s="127"/>
      <c r="I24" s="127"/>
      <c r="J24" s="127"/>
      <c r="K24" s="47"/>
    </row>
  </sheetData>
  <mergeCells count="3">
    <mergeCell ref="A1:I1"/>
    <mergeCell ref="A9:I9"/>
    <mergeCell ref="A17:I1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8FA4-BC01-45D7-956D-3C57DF92E141}">
  <dimension ref="A1:I95"/>
  <sheetViews>
    <sheetView topLeftCell="A61" workbookViewId="0">
      <selection activeCell="C84" sqref="C84"/>
    </sheetView>
  </sheetViews>
  <sheetFormatPr defaultColWidth="9.1796875" defaultRowHeight="14.5" x14ac:dyDescent="0.35"/>
  <cols>
    <col min="1" max="1" width="27.5429687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9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50" t="s">
        <v>0</v>
      </c>
      <c r="B1" s="151"/>
      <c r="C1" s="151"/>
      <c r="D1" s="151"/>
      <c r="E1" s="151"/>
      <c r="F1" s="151"/>
      <c r="G1" s="151"/>
      <c r="H1" s="151"/>
      <c r="I1" s="152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49</v>
      </c>
      <c r="B3" s="3" t="s">
        <v>11</v>
      </c>
      <c r="C3" s="3">
        <v>0</v>
      </c>
      <c r="D3" s="3">
        <v>0</v>
      </c>
      <c r="E3" s="5">
        <f t="shared" ref="E3:E4" si="0">C3*D3</f>
        <v>0</v>
      </c>
      <c r="F3" s="3">
        <v>0</v>
      </c>
      <c r="G3" s="3">
        <v>0</v>
      </c>
      <c r="H3" s="5">
        <f t="shared" ref="H3:I4" si="1">IF(F3,($E3)/F3,0)</f>
        <v>0</v>
      </c>
      <c r="I3" s="14">
        <f t="shared" si="1"/>
        <v>0</v>
      </c>
    </row>
    <row r="4" spans="1:9" x14ac:dyDescent="0.35">
      <c r="A4" s="8" t="s">
        <v>50</v>
      </c>
      <c r="B4" s="3" t="s">
        <v>11</v>
      </c>
      <c r="C4" s="3">
        <v>0</v>
      </c>
      <c r="D4" s="3">
        <v>0</v>
      </c>
      <c r="E4" s="5">
        <f t="shared" si="0"/>
        <v>0</v>
      </c>
      <c r="F4" s="3">
        <v>0</v>
      </c>
      <c r="G4" s="3">
        <v>0</v>
      </c>
      <c r="H4" s="5">
        <f t="shared" si="1"/>
        <v>0</v>
      </c>
      <c r="I4" s="14">
        <f t="shared" si="1"/>
        <v>0</v>
      </c>
    </row>
    <row r="5" spans="1:9" x14ac:dyDescent="0.35">
      <c r="A5" s="8" t="s">
        <v>51</v>
      </c>
      <c r="B5" s="3" t="s">
        <v>11</v>
      </c>
      <c r="C5" s="2">
        <f>SUM(C3:C4)</f>
        <v>0</v>
      </c>
      <c r="D5" s="17"/>
      <c r="E5" s="2">
        <f t="shared" ref="E5" si="2">SUM(E3:E4)</f>
        <v>0</v>
      </c>
      <c r="F5" s="2">
        <f t="shared" ref="F5" si="3">SUM(F3:F4)</f>
        <v>0</v>
      </c>
      <c r="G5" s="2">
        <f t="shared" ref="G5" si="4">SUM(G3:G4)</f>
        <v>0</v>
      </c>
      <c r="H5" s="20">
        <f t="shared" ref="H5:H30" si="5">IF(F5,($E5)/F5,0)</f>
        <v>0</v>
      </c>
      <c r="I5" s="112">
        <f t="shared" ref="I5:I30" si="6">IF(G5,($E5)/G5,0)</f>
        <v>0</v>
      </c>
    </row>
    <row r="6" spans="1:9" x14ac:dyDescent="0.35">
      <c r="A6" s="8" t="s">
        <v>52</v>
      </c>
      <c r="B6" s="3" t="s">
        <v>11</v>
      </c>
      <c r="C6" s="3">
        <v>0</v>
      </c>
      <c r="D6" s="3">
        <v>0</v>
      </c>
      <c r="E6" s="5">
        <f t="shared" ref="E6:E7" si="7">C6*D6</f>
        <v>0</v>
      </c>
      <c r="F6" s="3">
        <v>0</v>
      </c>
      <c r="G6" s="3">
        <v>0</v>
      </c>
      <c r="H6" s="5">
        <f t="shared" si="5"/>
        <v>0</v>
      </c>
      <c r="I6" s="14">
        <f t="shared" si="6"/>
        <v>0</v>
      </c>
    </row>
    <row r="7" spans="1:9" x14ac:dyDescent="0.35">
      <c r="A7" s="8" t="s">
        <v>53</v>
      </c>
      <c r="B7" s="3" t="s">
        <v>11</v>
      </c>
      <c r="C7" s="3">
        <v>0</v>
      </c>
      <c r="D7" s="3">
        <v>0</v>
      </c>
      <c r="E7" s="5">
        <f t="shared" si="7"/>
        <v>0</v>
      </c>
      <c r="F7" s="3">
        <v>0</v>
      </c>
      <c r="G7" s="3">
        <v>0</v>
      </c>
      <c r="H7" s="5">
        <f t="shared" si="5"/>
        <v>0</v>
      </c>
      <c r="I7" s="14">
        <f t="shared" si="6"/>
        <v>0</v>
      </c>
    </row>
    <row r="8" spans="1:9" x14ac:dyDescent="0.35">
      <c r="A8" s="8" t="s">
        <v>54</v>
      </c>
      <c r="B8" s="3" t="s">
        <v>11</v>
      </c>
      <c r="C8" s="2">
        <f>SUM(C6:C7)</f>
        <v>0</v>
      </c>
      <c r="D8" s="17"/>
      <c r="E8" s="2">
        <f t="shared" ref="E8:G8" si="8">SUM(E6:E7)</f>
        <v>0</v>
      </c>
      <c r="F8" s="2">
        <f t="shared" si="8"/>
        <v>0</v>
      </c>
      <c r="G8" s="2">
        <f t="shared" si="8"/>
        <v>0</v>
      </c>
      <c r="H8" s="20">
        <f t="shared" si="5"/>
        <v>0</v>
      </c>
      <c r="I8" s="112">
        <f t="shared" si="6"/>
        <v>0</v>
      </c>
    </row>
    <row r="9" spans="1:9" x14ac:dyDescent="0.35">
      <c r="A9" s="12" t="s">
        <v>55</v>
      </c>
      <c r="B9" s="3" t="s">
        <v>11</v>
      </c>
      <c r="C9" s="4">
        <v>1856.95</v>
      </c>
      <c r="D9" s="4">
        <v>5670806.4000000004</v>
      </c>
      <c r="E9" s="4">
        <f t="shared" ref="E9:E10" si="9">C9*D9</f>
        <v>10530403944.480001</v>
      </c>
      <c r="F9" s="4">
        <v>694000</v>
      </c>
      <c r="G9" s="4">
        <v>693306</v>
      </c>
      <c r="H9" s="4">
        <f t="shared" si="5"/>
        <v>15173.492715389051</v>
      </c>
      <c r="I9" s="10">
        <f t="shared" si="6"/>
        <v>15188.681396785836</v>
      </c>
    </row>
    <row r="10" spans="1:9" x14ac:dyDescent="0.35">
      <c r="A10" s="12" t="s">
        <v>56</v>
      </c>
      <c r="B10" s="3" t="s">
        <v>11</v>
      </c>
      <c r="C10" s="4">
        <v>1953.45</v>
      </c>
      <c r="D10" s="4">
        <v>5670806.4000000004</v>
      </c>
      <c r="E10" s="4">
        <f t="shared" si="9"/>
        <v>11077636762.080002</v>
      </c>
      <c r="F10" s="4">
        <v>688000</v>
      </c>
      <c r="G10" s="4">
        <v>687312</v>
      </c>
      <c r="H10" s="4">
        <f t="shared" si="5"/>
        <v>16101.216223953492</v>
      </c>
      <c r="I10" s="10">
        <f t="shared" si="6"/>
        <v>16117.333557511001</v>
      </c>
    </row>
    <row r="11" spans="1:9" x14ac:dyDescent="0.35">
      <c r="A11" s="8" t="s">
        <v>57</v>
      </c>
      <c r="B11" s="3" t="s">
        <v>11</v>
      </c>
      <c r="C11" s="16">
        <f>SUM(C9:C10)</f>
        <v>3810.4</v>
      </c>
      <c r="D11" s="17"/>
      <c r="E11" s="16">
        <f>SUM(E9:E10)</f>
        <v>21608040706.560005</v>
      </c>
      <c r="F11" s="16">
        <f t="shared" ref="F11:G11" si="10">SUM(F9:F10)</f>
        <v>1382000</v>
      </c>
      <c r="G11" s="16">
        <f t="shared" si="10"/>
        <v>1380618</v>
      </c>
      <c r="H11" s="16">
        <f t="shared" si="5"/>
        <v>15635.34059808973</v>
      </c>
      <c r="I11" s="102">
        <f t="shared" si="6"/>
        <v>15650.991589679408</v>
      </c>
    </row>
    <row r="12" spans="1:9" x14ac:dyDescent="0.35">
      <c r="A12" s="12" t="s">
        <v>58</v>
      </c>
      <c r="B12" s="3" t="s">
        <v>11</v>
      </c>
      <c r="C12" s="5">
        <v>0</v>
      </c>
      <c r="D12" s="5">
        <v>0</v>
      </c>
      <c r="E12" s="5">
        <f t="shared" ref="E12:E13" si="11">C12*D12</f>
        <v>0</v>
      </c>
      <c r="F12" s="5">
        <v>0</v>
      </c>
      <c r="G12" s="5">
        <v>0</v>
      </c>
      <c r="H12" s="5">
        <f t="shared" si="5"/>
        <v>0</v>
      </c>
      <c r="I12" s="14">
        <f t="shared" si="6"/>
        <v>0</v>
      </c>
    </row>
    <row r="13" spans="1:9" x14ac:dyDescent="0.35">
      <c r="A13" s="12" t="s">
        <v>59</v>
      </c>
      <c r="B13" s="3" t="s">
        <v>11</v>
      </c>
      <c r="C13" s="4">
        <v>3503.7690476190473</v>
      </c>
      <c r="D13" s="4">
        <v>5670806.4000000004</v>
      </c>
      <c r="E13" s="4">
        <f t="shared" si="11"/>
        <v>19869195939.360001</v>
      </c>
      <c r="F13" s="4">
        <v>1309000</v>
      </c>
      <c r="G13" s="4">
        <v>1307691</v>
      </c>
      <c r="H13" s="4">
        <f t="shared" si="5"/>
        <v>15178.912100351414</v>
      </c>
      <c r="I13" s="10">
        <f t="shared" si="6"/>
        <v>15194.106206557972</v>
      </c>
    </row>
    <row r="14" spans="1:9" x14ac:dyDescent="0.35">
      <c r="A14" s="8" t="s">
        <v>60</v>
      </c>
      <c r="B14" s="3" t="s">
        <v>11</v>
      </c>
      <c r="C14" s="16">
        <f>SUM(C12:C13)</f>
        <v>3503.7690476190473</v>
      </c>
      <c r="D14" s="17"/>
      <c r="E14" s="16">
        <f t="shared" ref="E14:G14" si="12">SUM(E12:E13)</f>
        <v>19869195939.360001</v>
      </c>
      <c r="F14" s="16">
        <f t="shared" si="12"/>
        <v>1309000</v>
      </c>
      <c r="G14" s="16">
        <f t="shared" si="12"/>
        <v>1307691</v>
      </c>
      <c r="H14" s="16">
        <f t="shared" si="5"/>
        <v>15178.912100351414</v>
      </c>
      <c r="I14" s="102">
        <f t="shared" si="6"/>
        <v>15194.106206557972</v>
      </c>
    </row>
    <row r="15" spans="1:9" x14ac:dyDescent="0.35">
      <c r="A15" s="8" t="s">
        <v>61</v>
      </c>
      <c r="B15" s="3" t="s">
        <v>11</v>
      </c>
      <c r="C15" s="5">
        <v>0</v>
      </c>
      <c r="D15" s="5">
        <v>0</v>
      </c>
      <c r="E15" s="5">
        <f>C15*D15</f>
        <v>0</v>
      </c>
      <c r="F15" s="5">
        <v>0</v>
      </c>
      <c r="G15" s="5">
        <v>0</v>
      </c>
      <c r="H15" s="5">
        <f t="shared" si="5"/>
        <v>0</v>
      </c>
      <c r="I15" s="14">
        <f t="shared" si="6"/>
        <v>0</v>
      </c>
    </row>
    <row r="16" spans="1:9" x14ac:dyDescent="0.35">
      <c r="A16" s="8" t="s">
        <v>62</v>
      </c>
      <c r="B16" s="3" t="s">
        <v>11</v>
      </c>
      <c r="C16" s="4">
        <v>5612.19</v>
      </c>
      <c r="D16" s="4">
        <v>5773920.79</v>
      </c>
      <c r="E16" s="4">
        <f>C16*D16</f>
        <v>32404340518.430099</v>
      </c>
      <c r="F16" s="4">
        <v>2131000</v>
      </c>
      <c r="G16" s="4">
        <v>2128869</v>
      </c>
      <c r="H16" s="4">
        <f t="shared" si="5"/>
        <v>15206.166362473065</v>
      </c>
      <c r="I16" s="10">
        <f t="shared" si="6"/>
        <v>15221.387750223288</v>
      </c>
    </row>
    <row r="17" spans="1:9" x14ac:dyDescent="0.35">
      <c r="A17" s="8" t="s">
        <v>63</v>
      </c>
      <c r="B17" s="3" t="s">
        <v>11</v>
      </c>
      <c r="C17" s="5">
        <v>0</v>
      </c>
      <c r="D17" s="5">
        <v>0</v>
      </c>
      <c r="E17" s="5">
        <f>C17*D17</f>
        <v>0</v>
      </c>
      <c r="F17" s="5">
        <v>0</v>
      </c>
      <c r="G17" s="5">
        <v>0</v>
      </c>
      <c r="H17" s="5">
        <f t="shared" si="5"/>
        <v>0</v>
      </c>
      <c r="I17" s="14">
        <f t="shared" si="6"/>
        <v>0</v>
      </c>
    </row>
    <row r="18" spans="1:9" x14ac:dyDescent="0.35">
      <c r="A18" s="8" t="s">
        <v>64</v>
      </c>
      <c r="B18" s="3" t="s">
        <v>11</v>
      </c>
      <c r="C18" s="16">
        <f>SUM(C15:C17)</f>
        <v>5612.19</v>
      </c>
      <c r="D18" s="22"/>
      <c r="E18" s="16">
        <f>SUM(E15:E17)</f>
        <v>32404340518.430099</v>
      </c>
      <c r="F18" s="16">
        <f t="shared" ref="F18:G18" si="13">SUM(F15:F17)</f>
        <v>2131000</v>
      </c>
      <c r="G18" s="16">
        <f t="shared" si="13"/>
        <v>2128869</v>
      </c>
      <c r="H18" s="16">
        <f t="shared" si="5"/>
        <v>15206.166362473065</v>
      </c>
      <c r="I18" s="102">
        <f t="shared" si="6"/>
        <v>15221.387750223288</v>
      </c>
    </row>
    <row r="19" spans="1:9" x14ac:dyDescent="0.35">
      <c r="A19" s="12" t="s">
        <v>65</v>
      </c>
      <c r="B19" s="3" t="s">
        <v>11</v>
      </c>
      <c r="C19" s="15">
        <v>0</v>
      </c>
      <c r="D19" s="15">
        <v>0</v>
      </c>
      <c r="E19" s="5">
        <f t="shared" ref="E19:E23" si="14">C19*D19</f>
        <v>0</v>
      </c>
      <c r="F19" s="175">
        <v>6504000</v>
      </c>
      <c r="G19" s="175">
        <v>6503000</v>
      </c>
      <c r="H19" s="175">
        <f>IF(F19,($E19+$E20)/F19,0)</f>
        <v>10732.487699877</v>
      </c>
      <c r="I19" s="177">
        <f>IF(G19,($E19+$E20)/G19,0)</f>
        <v>10734.138090112256</v>
      </c>
    </row>
    <row r="20" spans="1:9" x14ac:dyDescent="0.35">
      <c r="A20" s="12" t="s">
        <v>65</v>
      </c>
      <c r="B20" s="3" t="s">
        <v>12</v>
      </c>
      <c r="C20" s="7">
        <f>E20/D20</f>
        <v>12035.189655172413</v>
      </c>
      <c r="D20" s="7">
        <v>5800000</v>
      </c>
      <c r="E20" s="4">
        <f>69804.1*1000000</f>
        <v>69804100000</v>
      </c>
      <c r="F20" s="176"/>
      <c r="G20" s="176"/>
      <c r="H20" s="176"/>
      <c r="I20" s="178"/>
    </row>
    <row r="21" spans="1:9" x14ac:dyDescent="0.35">
      <c r="A21" s="12" t="s">
        <v>66</v>
      </c>
      <c r="B21" s="3" t="s">
        <v>11</v>
      </c>
      <c r="C21" s="15">
        <v>0</v>
      </c>
      <c r="D21" s="15">
        <v>0</v>
      </c>
      <c r="E21" s="5">
        <f t="shared" si="14"/>
        <v>0</v>
      </c>
      <c r="F21" s="171">
        <v>0</v>
      </c>
      <c r="G21" s="171">
        <v>0</v>
      </c>
      <c r="H21" s="171">
        <f>IF(F21,($E21+$E22)/F21,0)</f>
        <v>0</v>
      </c>
      <c r="I21" s="173">
        <f>IF(G21,($E21+$E22)/G21,0)</f>
        <v>0</v>
      </c>
    </row>
    <row r="22" spans="1:9" x14ac:dyDescent="0.35">
      <c r="A22" s="12" t="s">
        <v>66</v>
      </c>
      <c r="B22" s="3" t="s">
        <v>12</v>
      </c>
      <c r="C22" s="15">
        <v>0</v>
      </c>
      <c r="D22" s="15">
        <v>0</v>
      </c>
      <c r="E22" s="5">
        <f t="shared" si="14"/>
        <v>0</v>
      </c>
      <c r="F22" s="172"/>
      <c r="G22" s="172"/>
      <c r="H22" s="172"/>
      <c r="I22" s="174"/>
    </row>
    <row r="23" spans="1:9" x14ac:dyDescent="0.35">
      <c r="A23" s="12" t="s">
        <v>67</v>
      </c>
      <c r="B23" s="3" t="s">
        <v>11</v>
      </c>
      <c r="C23" s="7">
        <v>585.25</v>
      </c>
      <c r="D23" s="7">
        <v>5773920.79</v>
      </c>
      <c r="E23" s="4">
        <f t="shared" si="14"/>
        <v>3379187142.3474998</v>
      </c>
      <c r="F23" s="175">
        <v>1329000</v>
      </c>
      <c r="G23" s="175">
        <v>1327000</v>
      </c>
      <c r="H23" s="175">
        <f>IF(F23,($E23+$E24)/F23,0)</f>
        <v>11183.55691674003</v>
      </c>
      <c r="I23" s="177">
        <f>IF(G23,($E23+$E24)/G23,0)</f>
        <v>11200.412315258101</v>
      </c>
    </row>
    <row r="24" spans="1:9" x14ac:dyDescent="0.35">
      <c r="A24" s="12" t="s">
        <v>67</v>
      </c>
      <c r="B24" s="3" t="s">
        <v>12</v>
      </c>
      <c r="C24" s="7">
        <f>E24/D24</f>
        <v>1979.9586206896552</v>
      </c>
      <c r="D24" s="7">
        <v>5800000</v>
      </c>
      <c r="E24" s="4">
        <f>11483.76*1000000</f>
        <v>11483760000</v>
      </c>
      <c r="F24" s="176"/>
      <c r="G24" s="176"/>
      <c r="H24" s="176"/>
      <c r="I24" s="178"/>
    </row>
    <row r="25" spans="1:9" x14ac:dyDescent="0.35">
      <c r="A25" s="12" t="s">
        <v>68</v>
      </c>
      <c r="B25" s="3" t="s">
        <v>11</v>
      </c>
      <c r="C25" s="16">
        <f>SUM(C19:C24)</f>
        <v>14600.398275862068</v>
      </c>
      <c r="D25" s="18"/>
      <c r="E25" s="16">
        <f>SUM(E19:E24)</f>
        <v>84667047142.347504</v>
      </c>
      <c r="F25" s="16">
        <f>SUM(F19:F24)</f>
        <v>7833000</v>
      </c>
      <c r="G25" s="16">
        <f>SUM(G19:G24)</f>
        <v>7830000</v>
      </c>
      <c r="H25" s="16">
        <f t="shared" si="5"/>
        <v>10809.019167923849</v>
      </c>
      <c r="I25" s="21">
        <f t="shared" si="6"/>
        <v>10813.160554578226</v>
      </c>
    </row>
    <row r="26" spans="1:9" x14ac:dyDescent="0.35">
      <c r="A26" s="12" t="s">
        <v>69</v>
      </c>
      <c r="B26" s="3" t="s">
        <v>11</v>
      </c>
      <c r="C26" s="15">
        <v>0</v>
      </c>
      <c r="D26" s="15">
        <v>0</v>
      </c>
      <c r="E26" s="5">
        <f t="shared" ref="E26:E27" si="15">C26*D26</f>
        <v>0</v>
      </c>
      <c r="F26" s="15">
        <v>0</v>
      </c>
      <c r="G26" s="15">
        <v>0</v>
      </c>
      <c r="H26" s="5">
        <f t="shared" si="5"/>
        <v>0</v>
      </c>
      <c r="I26" s="14">
        <f t="shared" si="6"/>
        <v>0</v>
      </c>
    </row>
    <row r="27" spans="1:9" x14ac:dyDescent="0.35">
      <c r="A27" s="12" t="s">
        <v>70</v>
      </c>
      <c r="B27" s="3" t="s">
        <v>11</v>
      </c>
      <c r="C27" s="15">
        <v>0</v>
      </c>
      <c r="D27" s="15">
        <v>0</v>
      </c>
      <c r="E27" s="5">
        <f t="shared" si="15"/>
        <v>0</v>
      </c>
      <c r="F27" s="15">
        <v>0</v>
      </c>
      <c r="G27" s="15">
        <v>0</v>
      </c>
      <c r="H27" s="5">
        <f t="shared" si="5"/>
        <v>0</v>
      </c>
      <c r="I27" s="14">
        <f t="shared" si="6"/>
        <v>0</v>
      </c>
    </row>
    <row r="28" spans="1:9" x14ac:dyDescent="0.35">
      <c r="A28" s="8" t="s">
        <v>71</v>
      </c>
      <c r="B28" s="3" t="s">
        <v>11</v>
      </c>
      <c r="C28" s="20">
        <f>SUM(C26:C27)</f>
        <v>0</v>
      </c>
      <c r="D28" s="18"/>
      <c r="E28" s="20">
        <f t="shared" ref="E28:G28" si="16">SUM(E26:E27)</f>
        <v>0</v>
      </c>
      <c r="F28" s="20">
        <f t="shared" si="16"/>
        <v>0</v>
      </c>
      <c r="G28" s="20">
        <f t="shared" si="16"/>
        <v>0</v>
      </c>
      <c r="H28" s="20">
        <f t="shared" si="5"/>
        <v>0</v>
      </c>
      <c r="I28" s="112">
        <f t="shared" si="6"/>
        <v>0</v>
      </c>
    </row>
    <row r="29" spans="1:9" x14ac:dyDescent="0.35">
      <c r="A29" s="8" t="s">
        <v>72</v>
      </c>
      <c r="B29" s="3" t="s">
        <v>11</v>
      </c>
      <c r="C29" s="2">
        <v>0</v>
      </c>
      <c r="D29" s="118">
        <v>5670806.4000000004</v>
      </c>
      <c r="E29" s="2">
        <f>C29*D29</f>
        <v>0</v>
      </c>
      <c r="F29" s="2">
        <v>0</v>
      </c>
      <c r="G29" s="2">
        <v>0</v>
      </c>
      <c r="H29" s="20">
        <f t="shared" si="5"/>
        <v>0</v>
      </c>
      <c r="I29" s="112">
        <f t="shared" si="6"/>
        <v>0</v>
      </c>
    </row>
    <row r="30" spans="1:9" x14ac:dyDescent="0.35">
      <c r="A30" s="11" t="s">
        <v>73</v>
      </c>
      <c r="B30" s="19" t="s">
        <v>11</v>
      </c>
      <c r="C30" s="119">
        <v>0</v>
      </c>
      <c r="D30" s="119">
        <v>5670806.4000000004</v>
      </c>
      <c r="E30" s="119">
        <f>C30*D30</f>
        <v>0</v>
      </c>
      <c r="F30" s="119">
        <v>0</v>
      </c>
      <c r="G30" s="119">
        <v>0</v>
      </c>
      <c r="H30" s="119">
        <f t="shared" si="5"/>
        <v>0</v>
      </c>
      <c r="I30" s="113">
        <f t="shared" si="6"/>
        <v>0</v>
      </c>
    </row>
    <row r="31" spans="1:9" x14ac:dyDescent="0.35">
      <c r="A31" s="52" t="s">
        <v>74</v>
      </c>
      <c r="B31" s="70"/>
      <c r="C31" s="53">
        <f>SUM(C5,C8,C11,C14,C18,C25,C28,C29,C30)</f>
        <v>27526.757323481113</v>
      </c>
      <c r="D31" s="72"/>
      <c r="E31" s="53">
        <f>SUM(E5,E8,E11,E14,E18,E25,E28,E29,E30)</f>
        <v>158548624306.6976</v>
      </c>
      <c r="F31" s="53">
        <f t="shared" ref="F31:G31" si="17">SUM(F5,F8,F11,F14,F18,F25,F28,F29,F30)</f>
        <v>12655000</v>
      </c>
      <c r="G31" s="53">
        <f t="shared" si="17"/>
        <v>12647178</v>
      </c>
      <c r="H31" s="53">
        <f t="shared" ref="H31" si="18">IF(F31,($E31)/F31,0)</f>
        <v>12528.536096933829</v>
      </c>
      <c r="I31" s="51">
        <f t="shared" ref="I31" si="19">IF(G31,($E31)/G31,0)</f>
        <v>12536.284719539615</v>
      </c>
    </row>
    <row r="33" spans="1:9" x14ac:dyDescent="0.35">
      <c r="A33" s="150" t="s">
        <v>19</v>
      </c>
      <c r="B33" s="151"/>
      <c r="C33" s="151"/>
      <c r="D33" s="151"/>
      <c r="E33" s="151"/>
      <c r="F33" s="151"/>
      <c r="G33" s="151"/>
      <c r="H33" s="151"/>
      <c r="I33" s="152"/>
    </row>
    <row r="34" spans="1:9" x14ac:dyDescent="0.35">
      <c r="A34" s="8" t="s">
        <v>1</v>
      </c>
      <c r="B34" s="2" t="s">
        <v>2</v>
      </c>
      <c r="C34" s="2" t="s">
        <v>3</v>
      </c>
      <c r="D34" s="2" t="s">
        <v>4</v>
      </c>
      <c r="E34" s="6" t="s">
        <v>5</v>
      </c>
      <c r="F34" s="2" t="s">
        <v>6</v>
      </c>
      <c r="G34" s="2" t="s">
        <v>7</v>
      </c>
      <c r="H34" s="2" t="s">
        <v>8</v>
      </c>
      <c r="I34" s="9" t="s">
        <v>9</v>
      </c>
    </row>
    <row r="35" spans="1:9" x14ac:dyDescent="0.35">
      <c r="A35" s="8" t="s">
        <v>49</v>
      </c>
      <c r="B35" s="3" t="s">
        <v>11</v>
      </c>
      <c r="C35" s="3">
        <v>0</v>
      </c>
      <c r="D35" s="3">
        <v>0</v>
      </c>
      <c r="E35" s="5">
        <f t="shared" ref="E35:E36" si="20">C35*D35</f>
        <v>0</v>
      </c>
      <c r="F35" s="3">
        <v>0</v>
      </c>
      <c r="G35" s="3">
        <v>0</v>
      </c>
      <c r="H35" s="5">
        <f t="shared" ref="H35:H36" si="21">IF(F35,($E35)/F35,0)</f>
        <v>0</v>
      </c>
      <c r="I35" s="14">
        <f t="shared" ref="I35:I36" si="22">IF(G35,($E35)/G35,0)</f>
        <v>0</v>
      </c>
    </row>
    <row r="36" spans="1:9" x14ac:dyDescent="0.35">
      <c r="A36" s="8" t="s">
        <v>50</v>
      </c>
      <c r="B36" s="3" t="s">
        <v>11</v>
      </c>
      <c r="C36" s="3">
        <v>0</v>
      </c>
      <c r="D36" s="3">
        <v>0</v>
      </c>
      <c r="E36" s="5">
        <f t="shared" si="20"/>
        <v>0</v>
      </c>
      <c r="F36" s="3">
        <v>0</v>
      </c>
      <c r="G36" s="3">
        <v>0</v>
      </c>
      <c r="H36" s="5">
        <f t="shared" si="21"/>
        <v>0</v>
      </c>
      <c r="I36" s="14">
        <f t="shared" si="22"/>
        <v>0</v>
      </c>
    </row>
    <row r="37" spans="1:9" x14ac:dyDescent="0.35">
      <c r="A37" s="8" t="s">
        <v>51</v>
      </c>
      <c r="B37" s="3" t="s">
        <v>11</v>
      </c>
      <c r="C37" s="2">
        <f>SUM(C35:C36)</f>
        <v>0</v>
      </c>
      <c r="D37" s="17"/>
      <c r="E37" s="2">
        <f t="shared" ref="E37" si="23">SUM(E35:E36)</f>
        <v>0</v>
      </c>
      <c r="F37" s="2">
        <f t="shared" ref="F37" si="24">SUM(F35:F36)</f>
        <v>0</v>
      </c>
      <c r="G37" s="2">
        <f t="shared" ref="G37" si="25">SUM(G35:G36)</f>
        <v>0</v>
      </c>
      <c r="H37" s="20">
        <f t="shared" ref="H37:H39" si="26">IF(F37,($E37)/F37,0)</f>
        <v>0</v>
      </c>
      <c r="I37" s="112">
        <f t="shared" ref="I37:I39" si="27">IF(G37,($E37)/G37,0)</f>
        <v>0</v>
      </c>
    </row>
    <row r="38" spans="1:9" x14ac:dyDescent="0.35">
      <c r="A38" s="8" t="s">
        <v>52</v>
      </c>
      <c r="B38" s="3" t="s">
        <v>11</v>
      </c>
      <c r="C38" s="3">
        <v>0</v>
      </c>
      <c r="D38" s="3">
        <v>0</v>
      </c>
      <c r="E38" s="5">
        <f t="shared" ref="E38:E39" si="28">C38*D38</f>
        <v>0</v>
      </c>
      <c r="F38" s="3">
        <v>0</v>
      </c>
      <c r="G38" s="3">
        <v>0</v>
      </c>
      <c r="H38" s="5">
        <f t="shared" si="26"/>
        <v>0</v>
      </c>
      <c r="I38" s="14">
        <f t="shared" si="27"/>
        <v>0</v>
      </c>
    </row>
    <row r="39" spans="1:9" x14ac:dyDescent="0.35">
      <c r="A39" s="8" t="s">
        <v>53</v>
      </c>
      <c r="B39" s="3" t="s">
        <v>11</v>
      </c>
      <c r="C39" s="3">
        <v>0</v>
      </c>
      <c r="D39" s="3">
        <v>0</v>
      </c>
      <c r="E39" s="5">
        <f t="shared" si="28"/>
        <v>0</v>
      </c>
      <c r="F39" s="3">
        <v>0</v>
      </c>
      <c r="G39" s="3">
        <v>0</v>
      </c>
      <c r="H39" s="5">
        <f t="shared" si="26"/>
        <v>0</v>
      </c>
      <c r="I39" s="14">
        <f t="shared" si="27"/>
        <v>0</v>
      </c>
    </row>
    <row r="40" spans="1:9" x14ac:dyDescent="0.35">
      <c r="A40" s="8" t="s">
        <v>54</v>
      </c>
      <c r="B40" s="3" t="s">
        <v>11</v>
      </c>
      <c r="C40" s="2">
        <f>SUM(C38:C39)</f>
        <v>0</v>
      </c>
      <c r="D40" s="17"/>
      <c r="E40" s="2">
        <f t="shared" ref="E40" si="29">SUM(E38:E39)</f>
        <v>0</v>
      </c>
      <c r="F40" s="2">
        <f t="shared" ref="F40" si="30">SUM(F38:F39)</f>
        <v>0</v>
      </c>
      <c r="G40" s="2">
        <f t="shared" ref="G40" si="31">SUM(G38:G39)</f>
        <v>0</v>
      </c>
      <c r="H40" s="20">
        <f t="shared" ref="H40:H42" si="32">IF(F40,($E40)/F40,0)</f>
        <v>0</v>
      </c>
      <c r="I40" s="112">
        <f t="shared" ref="I40:I42" si="33">IF(G40,($E40)/G40,0)</f>
        <v>0</v>
      </c>
    </row>
    <row r="41" spans="1:9" x14ac:dyDescent="0.35">
      <c r="A41" s="12" t="s">
        <v>55</v>
      </c>
      <c r="B41" s="3" t="s">
        <v>11</v>
      </c>
      <c r="C41" s="4">
        <v>4833.79</v>
      </c>
      <c r="D41" s="4">
        <v>5683267.7999999998</v>
      </c>
      <c r="E41" s="4">
        <f t="shared" ref="E41:E59" si="34">C41*D41</f>
        <v>27471723058.961998</v>
      </c>
      <c r="F41" s="4">
        <v>1750000</v>
      </c>
      <c r="G41" s="4">
        <v>1748250</v>
      </c>
      <c r="H41" s="4">
        <f t="shared" si="32"/>
        <v>15698.127462263999</v>
      </c>
      <c r="I41" s="10">
        <f t="shared" si="33"/>
        <v>15713.841303567566</v>
      </c>
    </row>
    <row r="42" spans="1:9" x14ac:dyDescent="0.35">
      <c r="A42" s="12" t="s">
        <v>56</v>
      </c>
      <c r="B42" s="3" t="s">
        <v>11</v>
      </c>
      <c r="C42" s="4">
        <v>4356.29</v>
      </c>
      <c r="D42" s="4">
        <v>5683267.7999999998</v>
      </c>
      <c r="E42" s="4">
        <f t="shared" si="34"/>
        <v>24757962684.461998</v>
      </c>
      <c r="F42" s="4">
        <v>1514000</v>
      </c>
      <c r="G42" s="4">
        <v>1512486</v>
      </c>
      <c r="H42" s="4">
        <f t="shared" si="32"/>
        <v>16352.683411137383</v>
      </c>
      <c r="I42" s="10">
        <f t="shared" si="33"/>
        <v>16369.052463600983</v>
      </c>
    </row>
    <row r="43" spans="1:9" x14ac:dyDescent="0.35">
      <c r="A43" s="8" t="s">
        <v>57</v>
      </c>
      <c r="B43" s="3" t="s">
        <v>11</v>
      </c>
      <c r="C43" s="16">
        <f>SUM(C41:C42)</f>
        <v>9190.08</v>
      </c>
      <c r="D43" s="17"/>
      <c r="E43" s="16">
        <f>SUM(E41:E42)</f>
        <v>52229685743.423996</v>
      </c>
      <c r="F43" s="16">
        <f t="shared" ref="F43" si="35">SUM(F41:F42)</f>
        <v>3264000</v>
      </c>
      <c r="G43" s="16">
        <f t="shared" ref="G43" si="36">SUM(G41:G42)</f>
        <v>3260736</v>
      </c>
      <c r="H43" s="16">
        <f t="shared" ref="H43:H45" si="37">IF(F43,($E43)/F43,0)</f>
        <v>16001.741955705882</v>
      </c>
      <c r="I43" s="102">
        <f t="shared" ref="I43:I45" si="38">IF(G43,($E43)/G43,0)</f>
        <v>16017.759715421302</v>
      </c>
    </row>
    <row r="44" spans="1:9" x14ac:dyDescent="0.35">
      <c r="A44" s="12" t="s">
        <v>58</v>
      </c>
      <c r="B44" s="3" t="s">
        <v>11</v>
      </c>
      <c r="C44" s="3">
        <v>0</v>
      </c>
      <c r="D44" s="3">
        <v>0</v>
      </c>
      <c r="E44" s="5">
        <f t="shared" si="34"/>
        <v>0</v>
      </c>
      <c r="F44" s="3">
        <v>0</v>
      </c>
      <c r="G44" s="3">
        <v>0</v>
      </c>
      <c r="H44" s="5">
        <f t="shared" si="37"/>
        <v>0</v>
      </c>
      <c r="I44" s="14">
        <f t="shared" si="38"/>
        <v>0</v>
      </c>
    </row>
    <row r="45" spans="1:9" x14ac:dyDescent="0.35">
      <c r="A45" s="12" t="s">
        <v>59</v>
      </c>
      <c r="B45" s="3" t="s">
        <v>11</v>
      </c>
      <c r="C45" s="4">
        <v>4126.4359523809526</v>
      </c>
      <c r="D45" s="4">
        <v>5679500.4000000004</v>
      </c>
      <c r="E45" s="4">
        <f t="shared" si="34"/>
        <v>23436094642.122002</v>
      </c>
      <c r="F45" s="4">
        <v>1517000</v>
      </c>
      <c r="G45" s="4">
        <v>1515483</v>
      </c>
      <c r="H45" s="4">
        <f t="shared" si="37"/>
        <v>15448.97471464865</v>
      </c>
      <c r="I45" s="10">
        <f t="shared" si="38"/>
        <v>15464.439153802452</v>
      </c>
    </row>
    <row r="46" spans="1:9" x14ac:dyDescent="0.35">
      <c r="A46" s="8" t="s">
        <v>60</v>
      </c>
      <c r="B46" s="3" t="s">
        <v>11</v>
      </c>
      <c r="C46" s="16">
        <f>SUM(C44:C45)</f>
        <v>4126.4359523809526</v>
      </c>
      <c r="D46" s="17"/>
      <c r="E46" s="16">
        <f t="shared" ref="E46" si="39">SUM(E44:E45)</f>
        <v>23436094642.122002</v>
      </c>
      <c r="F46" s="16">
        <f t="shared" ref="F46" si="40">SUM(F44:F45)</f>
        <v>1517000</v>
      </c>
      <c r="G46" s="16">
        <f t="shared" ref="G46" si="41">SUM(G44:G45)</f>
        <v>1515483</v>
      </c>
      <c r="H46" s="16">
        <f t="shared" ref="H46:H48" si="42">IF(F46,($E46)/F46,0)</f>
        <v>15448.97471464865</v>
      </c>
      <c r="I46" s="102">
        <f t="shared" ref="I46:I48" si="43">IF(G46,($E46)/G46,0)</f>
        <v>15464.439153802452</v>
      </c>
    </row>
    <row r="47" spans="1:9" x14ac:dyDescent="0.35">
      <c r="A47" s="8" t="s">
        <v>61</v>
      </c>
      <c r="B47" s="3" t="s">
        <v>11</v>
      </c>
      <c r="C47" s="3">
        <v>0</v>
      </c>
      <c r="D47" s="3">
        <v>0</v>
      </c>
      <c r="E47" s="5">
        <f t="shared" si="34"/>
        <v>0</v>
      </c>
      <c r="F47" s="3">
        <v>0</v>
      </c>
      <c r="G47" s="3">
        <v>0</v>
      </c>
      <c r="H47" s="5">
        <f t="shared" si="42"/>
        <v>0</v>
      </c>
      <c r="I47" s="14">
        <f t="shared" si="43"/>
        <v>0</v>
      </c>
    </row>
    <row r="48" spans="1:9" x14ac:dyDescent="0.35">
      <c r="A48" s="8" t="s">
        <v>62</v>
      </c>
      <c r="B48" s="3" t="s">
        <v>11</v>
      </c>
      <c r="C48" s="4">
        <v>6856.05</v>
      </c>
      <c r="D48" s="4">
        <v>5775430.9800000004</v>
      </c>
      <c r="E48" s="4">
        <f t="shared" si="34"/>
        <v>39596643570.429001</v>
      </c>
      <c r="F48" s="4">
        <v>2770000</v>
      </c>
      <c r="G48" s="4">
        <v>2767230</v>
      </c>
      <c r="H48" s="4">
        <f t="shared" si="42"/>
        <v>14294.817173440073</v>
      </c>
      <c r="I48" s="10">
        <f t="shared" si="43"/>
        <v>14309.126299739812</v>
      </c>
    </row>
    <row r="49" spans="1:9" x14ac:dyDescent="0.35">
      <c r="A49" s="8" t="s">
        <v>63</v>
      </c>
      <c r="B49" s="3" t="s">
        <v>11</v>
      </c>
      <c r="C49" s="3">
        <v>0</v>
      </c>
      <c r="D49" s="3">
        <v>0</v>
      </c>
      <c r="E49" s="5">
        <f t="shared" si="34"/>
        <v>0</v>
      </c>
      <c r="F49" s="3">
        <v>0</v>
      </c>
      <c r="G49" s="3">
        <v>0</v>
      </c>
      <c r="H49" s="5">
        <f t="shared" ref="H49" si="44">IF(F49,($E49)/F49,0)</f>
        <v>0</v>
      </c>
      <c r="I49" s="14">
        <f t="shared" ref="I49" si="45">IF(G49,($E49)/G49,0)</f>
        <v>0</v>
      </c>
    </row>
    <row r="50" spans="1:9" x14ac:dyDescent="0.35">
      <c r="A50" s="8" t="s">
        <v>64</v>
      </c>
      <c r="B50" s="3" t="s">
        <v>11</v>
      </c>
      <c r="C50" s="16">
        <f>SUM(C47:C49)</f>
        <v>6856.05</v>
      </c>
      <c r="D50" s="22"/>
      <c r="E50" s="16">
        <f>SUM(E47:E49)</f>
        <v>39596643570.429001</v>
      </c>
      <c r="F50" s="16">
        <f t="shared" ref="F50" si="46">SUM(F47:F49)</f>
        <v>2770000</v>
      </c>
      <c r="G50" s="16">
        <f t="shared" ref="G50" si="47">SUM(G47:G49)</f>
        <v>2767230</v>
      </c>
      <c r="H50" s="16">
        <f t="shared" ref="H50" si="48">IF(F50,($E50)/F50,0)</f>
        <v>14294.817173440073</v>
      </c>
      <c r="I50" s="102">
        <f t="shared" ref="I50" si="49">IF(G50,($E50)/G50,0)</f>
        <v>14309.126299739812</v>
      </c>
    </row>
    <row r="51" spans="1:9" x14ac:dyDescent="0.35">
      <c r="A51" s="12" t="s">
        <v>65</v>
      </c>
      <c r="B51" s="3" t="s">
        <v>11</v>
      </c>
      <c r="C51" s="7">
        <v>1203.5899999999999</v>
      </c>
      <c r="D51" s="4">
        <v>5775430.9800000004</v>
      </c>
      <c r="E51" s="4">
        <f t="shared" si="34"/>
        <v>6951250973.2181997</v>
      </c>
      <c r="F51" s="175">
        <v>7417251</v>
      </c>
      <c r="G51" s="175">
        <v>7414251</v>
      </c>
      <c r="H51" s="175">
        <f>IF(F51,($E51+$E52)/F51,0)</f>
        <v>10648.559819968099</v>
      </c>
      <c r="I51" s="177">
        <f>IF(G51,($E51+$E52)/G51,0)</f>
        <v>10652.868505964823</v>
      </c>
    </row>
    <row r="52" spans="1:9" x14ac:dyDescent="0.35">
      <c r="A52" s="12" t="s">
        <v>65</v>
      </c>
      <c r="B52" s="3" t="s">
        <v>12</v>
      </c>
      <c r="C52" s="7">
        <v>12419.27</v>
      </c>
      <c r="D52" s="4">
        <v>5800000</v>
      </c>
      <c r="E52" s="4">
        <f>72031.79*1000000</f>
        <v>72031790000</v>
      </c>
      <c r="F52" s="176"/>
      <c r="G52" s="176"/>
      <c r="H52" s="176"/>
      <c r="I52" s="178"/>
    </row>
    <row r="53" spans="1:9" x14ac:dyDescent="0.35">
      <c r="A53" s="12" t="s">
        <v>66</v>
      </c>
      <c r="B53" s="3" t="s">
        <v>11</v>
      </c>
      <c r="C53" s="117">
        <v>0</v>
      </c>
      <c r="D53" s="99">
        <v>0</v>
      </c>
      <c r="E53" s="99">
        <f t="shared" si="34"/>
        <v>0</v>
      </c>
      <c r="F53" s="171">
        <v>0</v>
      </c>
      <c r="G53" s="171">
        <v>0</v>
      </c>
      <c r="H53" s="171">
        <f>IF(F53,($E53+$E54)/F53,0)</f>
        <v>0</v>
      </c>
      <c r="I53" s="173">
        <f>IF(G53,($E53+$E54)/G53,0)</f>
        <v>0</v>
      </c>
    </row>
    <row r="54" spans="1:9" x14ac:dyDescent="0.35">
      <c r="A54" s="12" t="s">
        <v>66</v>
      </c>
      <c r="B54" s="3" t="s">
        <v>12</v>
      </c>
      <c r="C54" s="117"/>
      <c r="D54" s="99">
        <v>0</v>
      </c>
      <c r="E54" s="99">
        <v>0</v>
      </c>
      <c r="F54" s="172"/>
      <c r="G54" s="172"/>
      <c r="H54" s="172"/>
      <c r="I54" s="174"/>
    </row>
    <row r="55" spans="1:9" x14ac:dyDescent="0.35">
      <c r="A55" s="12" t="s">
        <v>67</v>
      </c>
      <c r="B55" s="3" t="s">
        <v>11</v>
      </c>
      <c r="C55" s="117">
        <v>0</v>
      </c>
      <c r="D55" s="99">
        <v>0</v>
      </c>
      <c r="E55" s="99">
        <f t="shared" si="34"/>
        <v>0</v>
      </c>
      <c r="F55" s="171">
        <v>0</v>
      </c>
      <c r="G55" s="171">
        <v>0</v>
      </c>
      <c r="H55" s="171">
        <f>IF(F55,($E55+$E56)/F55,0)</f>
        <v>0</v>
      </c>
      <c r="I55" s="173">
        <f>IF(G55,($E55+$E56)/G55,0)</f>
        <v>0</v>
      </c>
    </row>
    <row r="56" spans="1:9" x14ac:dyDescent="0.35">
      <c r="A56" s="12" t="s">
        <v>67</v>
      </c>
      <c r="B56" s="3" t="s">
        <v>12</v>
      </c>
      <c r="C56" s="117"/>
      <c r="D56" s="99">
        <v>0</v>
      </c>
      <c r="E56" s="99">
        <v>0</v>
      </c>
      <c r="F56" s="172"/>
      <c r="G56" s="172"/>
      <c r="H56" s="172"/>
      <c r="I56" s="174"/>
    </row>
    <row r="57" spans="1:9" x14ac:dyDescent="0.35">
      <c r="A57" s="12" t="s">
        <v>68</v>
      </c>
      <c r="B57" s="3" t="s">
        <v>11</v>
      </c>
      <c r="C57" s="16">
        <f>SUM(C51:C56)</f>
        <v>13622.86</v>
      </c>
      <c r="D57" s="18"/>
      <c r="E57" s="16">
        <f>SUM(E51:E56)</f>
        <v>78983040973.218201</v>
      </c>
      <c r="F57" s="16">
        <f>SUM(F51:F56)</f>
        <v>7417251</v>
      </c>
      <c r="G57" s="16">
        <f>SUM(G51:G56)</f>
        <v>7414251</v>
      </c>
      <c r="H57" s="16">
        <f t="shared" ref="H57:H59" si="50">IF(F57,($E57)/F57,0)</f>
        <v>10648.559819968099</v>
      </c>
      <c r="I57" s="21">
        <f t="shared" ref="I57:I59" si="51">IF(G57,($E57)/G57,0)</f>
        <v>10652.868505964823</v>
      </c>
    </row>
    <row r="58" spans="1:9" x14ac:dyDescent="0.35">
      <c r="A58" s="12" t="s">
        <v>69</v>
      </c>
      <c r="B58" s="3" t="s">
        <v>11</v>
      </c>
      <c r="C58" s="3">
        <v>0</v>
      </c>
      <c r="D58" s="3">
        <v>0</v>
      </c>
      <c r="E58" s="5">
        <f t="shared" si="34"/>
        <v>0</v>
      </c>
      <c r="F58" s="3">
        <v>0</v>
      </c>
      <c r="G58" s="3">
        <v>0</v>
      </c>
      <c r="H58" s="5">
        <f t="shared" si="50"/>
        <v>0</v>
      </c>
      <c r="I58" s="14">
        <f t="shared" si="51"/>
        <v>0</v>
      </c>
    </row>
    <row r="59" spans="1:9" x14ac:dyDescent="0.35">
      <c r="A59" s="12" t="s">
        <v>70</v>
      </c>
      <c r="B59" s="3" t="s">
        <v>11</v>
      </c>
      <c r="C59" s="15">
        <v>0</v>
      </c>
      <c r="D59" s="15">
        <v>0</v>
      </c>
      <c r="E59" s="5">
        <f t="shared" si="34"/>
        <v>0</v>
      </c>
      <c r="F59" s="15">
        <v>0</v>
      </c>
      <c r="G59" s="15">
        <v>0</v>
      </c>
      <c r="H59" s="5">
        <f t="shared" si="50"/>
        <v>0</v>
      </c>
      <c r="I59" s="14">
        <f t="shared" si="51"/>
        <v>0</v>
      </c>
    </row>
    <row r="60" spans="1:9" x14ac:dyDescent="0.35">
      <c r="A60" s="8" t="s">
        <v>71</v>
      </c>
      <c r="B60" s="3" t="s">
        <v>11</v>
      </c>
      <c r="C60" s="20">
        <f>SUM(C58:C59)</f>
        <v>0</v>
      </c>
      <c r="D60" s="18"/>
      <c r="E60" s="20">
        <f t="shared" ref="E60" si="52">SUM(E58:E59)</f>
        <v>0</v>
      </c>
      <c r="F60" s="20">
        <f t="shared" ref="F60" si="53">SUM(F58:F59)</f>
        <v>0</v>
      </c>
      <c r="G60" s="20">
        <f t="shared" ref="G60" si="54">SUM(G58:G59)</f>
        <v>0</v>
      </c>
      <c r="H60" s="20">
        <f t="shared" ref="H60:H63" si="55">IF(F60,($E60)/F60,0)</f>
        <v>0</v>
      </c>
      <c r="I60" s="112">
        <f t="shared" ref="I60:I63" si="56">IF(G60,($E60)/G60,0)</f>
        <v>0</v>
      </c>
    </row>
    <row r="61" spans="1:9" x14ac:dyDescent="0.35">
      <c r="A61" s="8" t="s">
        <v>72</v>
      </c>
      <c r="B61" s="3" t="s">
        <v>11</v>
      </c>
      <c r="C61" s="118">
        <v>0</v>
      </c>
      <c r="D61" s="118">
        <v>5683267.7999999998</v>
      </c>
      <c r="E61" s="20">
        <f>C61*D61</f>
        <v>0</v>
      </c>
      <c r="F61" s="118">
        <v>0</v>
      </c>
      <c r="G61" s="118">
        <v>0</v>
      </c>
      <c r="H61" s="20">
        <f t="shared" si="55"/>
        <v>0</v>
      </c>
      <c r="I61" s="112">
        <f t="shared" si="56"/>
        <v>0</v>
      </c>
    </row>
    <row r="62" spans="1:9" x14ac:dyDescent="0.35">
      <c r="A62" s="11" t="s">
        <v>73</v>
      </c>
      <c r="B62" s="19" t="s">
        <v>11</v>
      </c>
      <c r="C62" s="120">
        <v>4.4000000000000004</v>
      </c>
      <c r="D62" s="119">
        <v>5683267.7999999998</v>
      </c>
      <c r="E62" s="119">
        <f>C62*D62</f>
        <v>25006378.32</v>
      </c>
      <c r="F62" s="119">
        <v>0</v>
      </c>
      <c r="G62" s="119">
        <v>0</v>
      </c>
      <c r="H62" s="119">
        <f t="shared" si="55"/>
        <v>0</v>
      </c>
      <c r="I62" s="113">
        <f t="shared" si="56"/>
        <v>0</v>
      </c>
    </row>
    <row r="63" spans="1:9" x14ac:dyDescent="0.35">
      <c r="A63" s="11" t="s">
        <v>74</v>
      </c>
      <c r="B63" s="71"/>
      <c r="C63" s="49">
        <f>SUM(C37,C40,C43,C46,C50,C57,C60,C61,C62)</f>
        <v>33799.825952380954</v>
      </c>
      <c r="D63" s="71"/>
      <c r="E63" s="49">
        <f>SUM(E37,E40,E43,E46,E50,E57,E60,E61,E62)</f>
        <v>194270471307.51318</v>
      </c>
      <c r="F63" s="49">
        <f>SUM(F37,F40,F43,F46,F50,F57,F60,F61,F62)</f>
        <v>14968251</v>
      </c>
      <c r="G63" s="49">
        <f>SUM(G37,G40,G43,G46,G50,G57,G60,G61,G62)</f>
        <v>14957700</v>
      </c>
      <c r="H63" s="50">
        <f t="shared" si="55"/>
        <v>12978.835757598747</v>
      </c>
      <c r="I63" s="51">
        <f t="shared" si="56"/>
        <v>12987.990888138764</v>
      </c>
    </row>
    <row r="65" spans="1:9" x14ac:dyDescent="0.35">
      <c r="A65" s="150" t="s">
        <v>20</v>
      </c>
      <c r="B65" s="151"/>
      <c r="C65" s="151"/>
      <c r="D65" s="151"/>
      <c r="E65" s="151"/>
      <c r="F65" s="151"/>
      <c r="G65" s="151"/>
      <c r="H65" s="151"/>
      <c r="I65" s="152"/>
    </row>
    <row r="66" spans="1:9" x14ac:dyDescent="0.35">
      <c r="A66" s="8" t="s">
        <v>1</v>
      </c>
      <c r="B66" s="2" t="s">
        <v>2</v>
      </c>
      <c r="C66" s="2" t="s">
        <v>3</v>
      </c>
      <c r="D66" s="2" t="s">
        <v>4</v>
      </c>
      <c r="E66" s="6" t="s">
        <v>5</v>
      </c>
      <c r="F66" s="2" t="s">
        <v>6</v>
      </c>
      <c r="G66" s="2" t="s">
        <v>7</v>
      </c>
      <c r="H66" s="2" t="s">
        <v>8</v>
      </c>
      <c r="I66" s="9" t="s">
        <v>9</v>
      </c>
    </row>
    <row r="67" spans="1:9" x14ac:dyDescent="0.35">
      <c r="A67" s="8" t="s">
        <v>49</v>
      </c>
      <c r="B67" s="3" t="s">
        <v>11</v>
      </c>
      <c r="C67" s="23">
        <v>0</v>
      </c>
      <c r="D67" s="23">
        <v>0</v>
      </c>
      <c r="E67" s="5">
        <f t="shared" ref="E67:E68" si="57">C67*D67</f>
        <v>0</v>
      </c>
      <c r="F67" s="23">
        <v>0</v>
      </c>
      <c r="G67" s="23">
        <v>0</v>
      </c>
      <c r="H67" s="5">
        <f t="shared" ref="H67:H69" si="58">IF(F67,($E67)/F67,0)</f>
        <v>0</v>
      </c>
      <c r="I67" s="14">
        <f t="shared" ref="I67:I69" si="59">IF(G67,($E67)/G67,0)</f>
        <v>0</v>
      </c>
    </row>
    <row r="68" spans="1:9" x14ac:dyDescent="0.35">
      <c r="A68" s="8" t="s">
        <v>50</v>
      </c>
      <c r="B68" s="3" t="s">
        <v>11</v>
      </c>
      <c r="C68" s="23">
        <v>0</v>
      </c>
      <c r="D68" s="23">
        <v>0</v>
      </c>
      <c r="E68" s="5">
        <f t="shared" si="57"/>
        <v>0</v>
      </c>
      <c r="F68" s="23">
        <v>0</v>
      </c>
      <c r="G68" s="23">
        <v>0</v>
      </c>
      <c r="H68" s="5">
        <f t="shared" si="58"/>
        <v>0</v>
      </c>
      <c r="I68" s="14">
        <f t="shared" si="59"/>
        <v>0</v>
      </c>
    </row>
    <row r="69" spans="1:9" x14ac:dyDescent="0.35">
      <c r="A69" s="8" t="s">
        <v>51</v>
      </c>
      <c r="B69" s="3" t="s">
        <v>11</v>
      </c>
      <c r="C69" s="20">
        <f t="shared" ref="C69:E69" si="60">SUM(C67:C68)</f>
        <v>0</v>
      </c>
      <c r="D69" s="24"/>
      <c r="E69" s="20">
        <f t="shared" si="60"/>
        <v>0</v>
      </c>
      <c r="F69" s="20">
        <f t="shared" ref="F69" si="61">SUM(F67:F68)</f>
        <v>0</v>
      </c>
      <c r="G69" s="20">
        <f t="shared" ref="G69" si="62">SUM(G67:G68)</f>
        <v>0</v>
      </c>
      <c r="H69" s="20">
        <f t="shared" si="58"/>
        <v>0</v>
      </c>
      <c r="I69" s="112">
        <f t="shared" si="59"/>
        <v>0</v>
      </c>
    </row>
    <row r="70" spans="1:9" x14ac:dyDescent="0.35">
      <c r="A70" s="8" t="s">
        <v>52</v>
      </c>
      <c r="B70" s="3" t="s">
        <v>11</v>
      </c>
      <c r="C70" s="23">
        <v>0</v>
      </c>
      <c r="D70" s="23">
        <v>0</v>
      </c>
      <c r="E70" s="5">
        <f t="shared" ref="E70:E71" si="63">C70*D70</f>
        <v>0</v>
      </c>
      <c r="F70" s="23">
        <v>0</v>
      </c>
      <c r="G70" s="23">
        <v>0</v>
      </c>
      <c r="H70" s="5">
        <f t="shared" ref="H70:H72" si="64">IF(F70,($E70)/F70,0)</f>
        <v>0</v>
      </c>
      <c r="I70" s="14">
        <f t="shared" ref="I70:I72" si="65">IF(G70,($E70)/G70,0)</f>
        <v>0</v>
      </c>
    </row>
    <row r="71" spans="1:9" x14ac:dyDescent="0.35">
      <c r="A71" s="8" t="s">
        <v>53</v>
      </c>
      <c r="B71" s="3" t="s">
        <v>11</v>
      </c>
      <c r="C71" s="23">
        <v>0</v>
      </c>
      <c r="D71" s="23">
        <v>0</v>
      </c>
      <c r="E71" s="5">
        <f t="shared" si="63"/>
        <v>0</v>
      </c>
      <c r="F71" s="23">
        <v>0</v>
      </c>
      <c r="G71" s="23">
        <v>0</v>
      </c>
      <c r="H71" s="5">
        <f t="shared" si="64"/>
        <v>0</v>
      </c>
      <c r="I71" s="14">
        <f t="shared" si="65"/>
        <v>0</v>
      </c>
    </row>
    <row r="72" spans="1:9" x14ac:dyDescent="0.35">
      <c r="A72" s="8" t="s">
        <v>54</v>
      </c>
      <c r="B72" s="3" t="s">
        <v>11</v>
      </c>
      <c r="C72" s="20">
        <f t="shared" ref="C72" si="66">SUM(C70:C71)</f>
        <v>0</v>
      </c>
      <c r="D72" s="24"/>
      <c r="E72" s="20">
        <f t="shared" ref="E72" si="67">SUM(E70:E71)</f>
        <v>0</v>
      </c>
      <c r="F72" s="20">
        <f t="shared" ref="F72" si="68">SUM(F70:F71)</f>
        <v>0</v>
      </c>
      <c r="G72" s="20">
        <f t="shared" ref="G72" si="69">SUM(G70:G71)</f>
        <v>0</v>
      </c>
      <c r="H72" s="20">
        <f t="shared" si="64"/>
        <v>0</v>
      </c>
      <c r="I72" s="112">
        <f t="shared" si="65"/>
        <v>0</v>
      </c>
    </row>
    <row r="73" spans="1:9" x14ac:dyDescent="0.35">
      <c r="A73" s="12" t="s">
        <v>55</v>
      </c>
      <c r="B73" s="3" t="s">
        <v>11</v>
      </c>
      <c r="C73" s="25">
        <v>6697.4047619047615</v>
      </c>
      <c r="D73" s="25">
        <v>5679500.4000000004</v>
      </c>
      <c r="E73" s="4">
        <f t="shared" ref="E73:E74" si="70">C73*D73</f>
        <v>38037913024.199997</v>
      </c>
      <c r="F73" s="25">
        <v>2594000</v>
      </c>
      <c r="G73" s="25">
        <v>2591406</v>
      </c>
      <c r="H73" s="4">
        <f t="shared" ref="H73:H75" si="71">IF(F73,($E73)/F73,0)</f>
        <v>14663.806100308402</v>
      </c>
      <c r="I73" s="10">
        <f t="shared" ref="I73:I75" si="72">IF(G73,($E73)/G73,0)</f>
        <v>14678.484584893296</v>
      </c>
    </row>
    <row r="74" spans="1:9" x14ac:dyDescent="0.35">
      <c r="A74" s="12" t="s">
        <v>56</v>
      </c>
      <c r="B74" s="3" t="s">
        <v>11</v>
      </c>
      <c r="C74" s="25">
        <v>5004.0476190476193</v>
      </c>
      <c r="D74" s="25">
        <v>5679500.4000000004</v>
      </c>
      <c r="E74" s="4">
        <f t="shared" si="70"/>
        <v>28420490454.000004</v>
      </c>
      <c r="F74" s="25">
        <v>1695000</v>
      </c>
      <c r="G74" s="25">
        <v>1693305</v>
      </c>
      <c r="H74" s="4">
        <f t="shared" si="71"/>
        <v>16767.251005309736</v>
      </c>
      <c r="I74" s="10">
        <f t="shared" si="72"/>
        <v>16784.035040350085</v>
      </c>
    </row>
    <row r="75" spans="1:9" x14ac:dyDescent="0.35">
      <c r="A75" s="8" t="s">
        <v>57</v>
      </c>
      <c r="B75" s="3" t="s">
        <v>11</v>
      </c>
      <c r="C75" s="16">
        <f t="shared" ref="C75" si="73">SUM(C73:C74)</f>
        <v>11701.452380952382</v>
      </c>
      <c r="D75" s="24"/>
      <c r="E75" s="16">
        <f t="shared" ref="E75" si="74">SUM(E73:E74)</f>
        <v>66458403478.199997</v>
      </c>
      <c r="F75" s="16">
        <f t="shared" ref="F75" si="75">SUM(F73:F74)</f>
        <v>4289000</v>
      </c>
      <c r="G75" s="16">
        <f t="shared" ref="G75" si="76">SUM(G73:G74)</f>
        <v>4284711</v>
      </c>
      <c r="H75" s="16">
        <f t="shared" si="71"/>
        <v>15495.081249288878</v>
      </c>
      <c r="I75" s="102">
        <f t="shared" si="72"/>
        <v>15510.591841130008</v>
      </c>
    </row>
    <row r="76" spans="1:9" x14ac:dyDescent="0.35">
      <c r="A76" s="12" t="s">
        <v>58</v>
      </c>
      <c r="B76" s="3" t="s">
        <v>11</v>
      </c>
      <c r="C76" s="23">
        <v>0</v>
      </c>
      <c r="D76" s="23">
        <v>0</v>
      </c>
      <c r="E76" s="5">
        <f t="shared" ref="E76:E77" si="77">C76*D76</f>
        <v>0</v>
      </c>
      <c r="F76" s="23">
        <v>0</v>
      </c>
      <c r="G76" s="23">
        <v>0</v>
      </c>
      <c r="H76" s="5">
        <f t="shared" ref="H76:H78" si="78">IF(F76,($E76)/F76,0)</f>
        <v>0</v>
      </c>
      <c r="I76" s="14">
        <f t="shared" ref="I76:I78" si="79">IF(G76,($E76)/G76,0)</f>
        <v>0</v>
      </c>
    </row>
    <row r="77" spans="1:9" x14ac:dyDescent="0.35">
      <c r="A77" s="12" t="s">
        <v>59</v>
      </c>
      <c r="B77" s="3" t="s">
        <v>11</v>
      </c>
      <c r="C77" s="25">
        <v>6311.115952380952</v>
      </c>
      <c r="D77" s="25">
        <v>5679500.4000000004</v>
      </c>
      <c r="E77" s="4">
        <f t="shared" si="77"/>
        <v>35843985575.994003</v>
      </c>
      <c r="F77" s="25">
        <v>2268000</v>
      </c>
      <c r="G77" s="25">
        <v>2265732</v>
      </c>
      <c r="H77" s="4">
        <f t="shared" si="78"/>
        <v>15804.2264444418</v>
      </c>
      <c r="I77" s="10">
        <f t="shared" si="79"/>
        <v>15820.046490932733</v>
      </c>
    </row>
    <row r="78" spans="1:9" x14ac:dyDescent="0.35">
      <c r="A78" s="8" t="s">
        <v>60</v>
      </c>
      <c r="B78" s="3" t="s">
        <v>11</v>
      </c>
      <c r="C78" s="16">
        <f t="shared" ref="C78" si="80">SUM(C76:C77)</f>
        <v>6311.115952380952</v>
      </c>
      <c r="D78" s="24"/>
      <c r="E78" s="16">
        <f t="shared" ref="E78" si="81">SUM(E76:E77)</f>
        <v>35843985575.994003</v>
      </c>
      <c r="F78" s="16">
        <f t="shared" ref="F78" si="82">SUM(F76:F77)</f>
        <v>2268000</v>
      </c>
      <c r="G78" s="16">
        <f t="shared" ref="G78" si="83">SUM(G76:G77)</f>
        <v>2265732</v>
      </c>
      <c r="H78" s="16">
        <f t="shared" si="78"/>
        <v>15804.2264444418</v>
      </c>
      <c r="I78" s="102">
        <f t="shared" si="79"/>
        <v>15820.046490932733</v>
      </c>
    </row>
    <row r="79" spans="1:9" x14ac:dyDescent="0.35">
      <c r="A79" s="8" t="s">
        <v>61</v>
      </c>
      <c r="B79" s="3" t="s">
        <v>11</v>
      </c>
      <c r="C79" s="23">
        <v>0</v>
      </c>
      <c r="D79" s="23">
        <v>0</v>
      </c>
      <c r="E79" s="5">
        <f t="shared" ref="E79:E81" si="84">C79*D79</f>
        <v>0</v>
      </c>
      <c r="F79" s="23">
        <v>0</v>
      </c>
      <c r="G79" s="23">
        <v>0</v>
      </c>
      <c r="H79" s="5">
        <f t="shared" ref="H79:H82" si="85">IF(F79,($E79)/F79,0)</f>
        <v>0</v>
      </c>
      <c r="I79" s="14">
        <f t="shared" ref="I79:I82" si="86">IF(G79,($E79)/G79,0)</f>
        <v>0</v>
      </c>
    </row>
    <row r="80" spans="1:9" x14ac:dyDescent="0.35">
      <c r="A80" s="8" t="s">
        <v>62</v>
      </c>
      <c r="B80" s="3" t="s">
        <v>11</v>
      </c>
      <c r="C80" s="25">
        <v>11266.76</v>
      </c>
      <c r="D80" s="25">
        <v>5775638.96</v>
      </c>
      <c r="E80" s="4">
        <f t="shared" si="84"/>
        <v>65072738008.969604</v>
      </c>
      <c r="F80" s="25">
        <v>3975000</v>
      </c>
      <c r="G80" s="25">
        <v>3935250</v>
      </c>
      <c r="H80" s="4">
        <f t="shared" si="85"/>
        <v>16370.500128042668</v>
      </c>
      <c r="I80" s="10">
        <f t="shared" si="86"/>
        <v>16535.858715194612</v>
      </c>
    </row>
    <row r="81" spans="1:9" x14ac:dyDescent="0.35">
      <c r="A81" s="8" t="s">
        <v>63</v>
      </c>
      <c r="B81" s="3" t="s">
        <v>11</v>
      </c>
      <c r="C81" s="23">
        <v>0</v>
      </c>
      <c r="D81" s="23">
        <v>0</v>
      </c>
      <c r="E81" s="5">
        <f t="shared" si="84"/>
        <v>0</v>
      </c>
      <c r="F81" s="23">
        <v>0</v>
      </c>
      <c r="G81" s="23">
        <v>0</v>
      </c>
      <c r="H81" s="5">
        <f t="shared" si="85"/>
        <v>0</v>
      </c>
      <c r="I81" s="14">
        <f t="shared" si="86"/>
        <v>0</v>
      </c>
    </row>
    <row r="82" spans="1:9" x14ac:dyDescent="0.35">
      <c r="A82" s="8" t="s">
        <v>64</v>
      </c>
      <c r="B82" s="3" t="s">
        <v>11</v>
      </c>
      <c r="C82" s="26">
        <f>SUM(C79:C81)</f>
        <v>11266.76</v>
      </c>
      <c r="D82" s="24"/>
      <c r="E82" s="16">
        <f>SUM(E79:E81)</f>
        <v>65072738008.969604</v>
      </c>
      <c r="F82" s="26">
        <f>SUM(F79:F81)</f>
        <v>3975000</v>
      </c>
      <c r="G82" s="26">
        <f>SUM(G79:G81)</f>
        <v>3935250</v>
      </c>
      <c r="H82" s="16">
        <f t="shared" si="85"/>
        <v>16370.500128042668</v>
      </c>
      <c r="I82" s="102">
        <f t="shared" si="86"/>
        <v>16535.858715194612</v>
      </c>
    </row>
    <row r="83" spans="1:9" x14ac:dyDescent="0.35">
      <c r="A83" s="12" t="s">
        <v>65</v>
      </c>
      <c r="B83" s="3" t="s">
        <v>11</v>
      </c>
      <c r="C83" s="27">
        <v>0</v>
      </c>
      <c r="D83" s="25">
        <v>0</v>
      </c>
      <c r="E83" s="4">
        <f t="shared" ref="E83:E87" si="87">C83*D83</f>
        <v>0</v>
      </c>
      <c r="F83" s="179">
        <v>10274800</v>
      </c>
      <c r="G83" s="179">
        <v>10272510</v>
      </c>
      <c r="H83" s="175">
        <f>IF(F83,($E83+$E84)/F83,0)</f>
        <v>10560.980262389536</v>
      </c>
      <c r="I83" s="177">
        <f>IF(G83,($E83+$E84)/G83,0)</f>
        <v>10563.334569642668</v>
      </c>
    </row>
    <row r="84" spans="1:9" x14ac:dyDescent="0.35">
      <c r="A84" s="12" t="s">
        <v>65</v>
      </c>
      <c r="B84" s="3" t="s">
        <v>12</v>
      </c>
      <c r="C84" s="27">
        <f>E84/D84</f>
        <v>18708.958620689657</v>
      </c>
      <c r="D84" s="25">
        <v>5800000</v>
      </c>
      <c r="E84" s="4">
        <f>108511.96*1000000</f>
        <v>108511960000</v>
      </c>
      <c r="F84" s="180"/>
      <c r="G84" s="180"/>
      <c r="H84" s="176"/>
      <c r="I84" s="178"/>
    </row>
    <row r="85" spans="1:9" x14ac:dyDescent="0.35">
      <c r="A85" s="12" t="s">
        <v>66</v>
      </c>
      <c r="B85" s="3" t="s">
        <v>11</v>
      </c>
      <c r="C85" s="27">
        <v>0</v>
      </c>
      <c r="D85" s="25">
        <v>0</v>
      </c>
      <c r="E85" s="5">
        <f t="shared" si="87"/>
        <v>0</v>
      </c>
      <c r="F85" s="179">
        <v>0</v>
      </c>
      <c r="G85" s="179">
        <v>0</v>
      </c>
      <c r="H85" s="171">
        <f>IF(F85,($E85+$E86)/F85,0)</f>
        <v>0</v>
      </c>
      <c r="I85" s="173">
        <f>IF(G85,($E85+$E86)/G85,0)</f>
        <v>0</v>
      </c>
    </row>
    <row r="86" spans="1:9" x14ac:dyDescent="0.35">
      <c r="A86" s="12" t="s">
        <v>66</v>
      </c>
      <c r="B86" s="3" t="s">
        <v>12</v>
      </c>
      <c r="C86" s="27">
        <v>0</v>
      </c>
      <c r="D86" s="25">
        <v>0</v>
      </c>
      <c r="E86" s="5">
        <v>0</v>
      </c>
      <c r="F86" s="180"/>
      <c r="G86" s="180"/>
      <c r="H86" s="172"/>
      <c r="I86" s="174"/>
    </row>
    <row r="87" spans="1:9" x14ac:dyDescent="0.35">
      <c r="A87" s="12" t="s">
        <v>67</v>
      </c>
      <c r="B87" s="3" t="s">
        <v>11</v>
      </c>
      <c r="C87" s="27">
        <v>0</v>
      </c>
      <c r="D87" s="25">
        <v>0</v>
      </c>
      <c r="E87" s="4">
        <f t="shared" si="87"/>
        <v>0</v>
      </c>
      <c r="F87" s="179">
        <v>0</v>
      </c>
      <c r="G87" s="179">
        <v>0</v>
      </c>
      <c r="H87" s="175">
        <f>IF(F87,($E87+$E88)/F87,0)</f>
        <v>0</v>
      </c>
      <c r="I87" s="177">
        <f>IF(G87,($E87+$E88)/G87,0)</f>
        <v>0</v>
      </c>
    </row>
    <row r="88" spans="1:9" x14ac:dyDescent="0.35">
      <c r="A88" s="12" t="s">
        <v>67</v>
      </c>
      <c r="B88" s="3" t="s">
        <v>12</v>
      </c>
      <c r="C88" s="27">
        <v>0</v>
      </c>
      <c r="D88" s="27">
        <v>0</v>
      </c>
      <c r="E88" s="4">
        <v>0</v>
      </c>
      <c r="F88" s="180"/>
      <c r="G88" s="180"/>
      <c r="H88" s="176"/>
      <c r="I88" s="178"/>
    </row>
    <row r="89" spans="1:9" x14ac:dyDescent="0.35">
      <c r="A89" s="12" t="s">
        <v>68</v>
      </c>
      <c r="B89" s="3" t="s">
        <v>11</v>
      </c>
      <c r="C89" s="26">
        <f>SUM(C83:C87)</f>
        <v>18708.958620689657</v>
      </c>
      <c r="D89" s="28"/>
      <c r="E89" s="16">
        <f>SUM(E83:E88)</f>
        <v>108511960000</v>
      </c>
      <c r="F89" s="26">
        <f>SUM(F83:F88)</f>
        <v>10274800</v>
      </c>
      <c r="G89" s="26">
        <f>SUM(G83:G88)</f>
        <v>10272510</v>
      </c>
      <c r="H89" s="16">
        <f t="shared" ref="H89" si="88">IF(F89,($E89)/F89,0)</f>
        <v>10560.980262389536</v>
      </c>
      <c r="I89" s="21">
        <f t="shared" ref="I89" si="89">IF(G89,($E89)/G89,0)</f>
        <v>10563.334569642668</v>
      </c>
    </row>
    <row r="90" spans="1:9" x14ac:dyDescent="0.35">
      <c r="A90" s="12" t="s">
        <v>69</v>
      </c>
      <c r="B90" s="3" t="s">
        <v>11</v>
      </c>
      <c r="C90" s="23">
        <v>0</v>
      </c>
      <c r="D90" s="23">
        <v>0</v>
      </c>
      <c r="E90" s="5">
        <f t="shared" ref="E90:E91" si="90">C90*D90</f>
        <v>0</v>
      </c>
      <c r="F90" s="23">
        <v>0</v>
      </c>
      <c r="G90" s="23">
        <v>0</v>
      </c>
      <c r="H90" s="5">
        <f t="shared" ref="H90:H92" si="91">IF(F90,($E90)/F90,0)</f>
        <v>0</v>
      </c>
      <c r="I90" s="14">
        <f t="shared" ref="I90:I92" si="92">IF(G90,($E90)/G90,0)</f>
        <v>0</v>
      </c>
    </row>
    <row r="91" spans="1:9" x14ac:dyDescent="0.35">
      <c r="A91" s="12" t="s">
        <v>70</v>
      </c>
      <c r="B91" s="3" t="s">
        <v>11</v>
      </c>
      <c r="C91" s="27">
        <v>0</v>
      </c>
      <c r="D91" s="27">
        <v>0</v>
      </c>
      <c r="E91" s="5">
        <f t="shared" si="90"/>
        <v>0</v>
      </c>
      <c r="F91" s="27">
        <v>0</v>
      </c>
      <c r="G91" s="27">
        <v>0</v>
      </c>
      <c r="H91" s="5">
        <f t="shared" si="91"/>
        <v>0</v>
      </c>
      <c r="I91" s="14">
        <f t="shared" si="92"/>
        <v>0</v>
      </c>
    </row>
    <row r="92" spans="1:9" x14ac:dyDescent="0.35">
      <c r="A92" s="8" t="s">
        <v>71</v>
      </c>
      <c r="B92" s="3" t="s">
        <v>11</v>
      </c>
      <c r="C92" s="20">
        <f t="shared" ref="C92" si="93">SUM(C90:C91)</f>
        <v>0</v>
      </c>
      <c r="D92" s="28"/>
      <c r="E92" s="20">
        <f t="shared" ref="E92" si="94">SUM(E90:E91)</f>
        <v>0</v>
      </c>
      <c r="F92" s="20">
        <f t="shared" ref="F92" si="95">SUM(F90:F91)</f>
        <v>0</v>
      </c>
      <c r="G92" s="20">
        <f t="shared" ref="G92" si="96">SUM(G90:G91)</f>
        <v>0</v>
      </c>
      <c r="H92" s="20">
        <f t="shared" si="91"/>
        <v>0</v>
      </c>
      <c r="I92" s="112">
        <f t="shared" si="92"/>
        <v>0</v>
      </c>
    </row>
    <row r="93" spans="1:9" x14ac:dyDescent="0.35">
      <c r="A93" s="8" t="s">
        <v>72</v>
      </c>
      <c r="B93" s="3" t="s">
        <v>11</v>
      </c>
      <c r="C93" s="121">
        <v>0</v>
      </c>
      <c r="D93" s="122">
        <v>5679500.4000000004</v>
      </c>
      <c r="E93" s="20">
        <f>C93*D93</f>
        <v>0</v>
      </c>
      <c r="F93" s="122">
        <v>0</v>
      </c>
      <c r="G93" s="122">
        <v>0</v>
      </c>
      <c r="H93" s="118">
        <f t="shared" ref="H93:H95" si="97">IF(F93,($E93)/F93,0)</f>
        <v>0</v>
      </c>
      <c r="I93" s="114">
        <f t="shared" ref="I93:I95" si="98">IF(G93,($E93)/G93,0)</f>
        <v>0</v>
      </c>
    </row>
    <row r="94" spans="1:9" x14ac:dyDescent="0.35">
      <c r="A94" s="11" t="s">
        <v>73</v>
      </c>
      <c r="B94" s="19" t="s">
        <v>11</v>
      </c>
      <c r="C94" s="126">
        <v>2.76</v>
      </c>
      <c r="D94" s="123">
        <v>5679500.4000000004</v>
      </c>
      <c r="E94" s="119">
        <f>C94*D94</f>
        <v>15675421.104</v>
      </c>
      <c r="F94" s="124">
        <v>0</v>
      </c>
      <c r="G94" s="125">
        <v>0</v>
      </c>
      <c r="H94" s="119">
        <f t="shared" si="97"/>
        <v>0</v>
      </c>
      <c r="I94" s="113">
        <f t="shared" si="98"/>
        <v>0</v>
      </c>
    </row>
    <row r="95" spans="1:9" x14ac:dyDescent="0.35">
      <c r="A95" s="52" t="s">
        <v>74</v>
      </c>
      <c r="B95" s="70"/>
      <c r="C95" s="53">
        <f>SUM(C69,C72,C75,C78,C82,C89,C92,C93,C94)</f>
        <v>47991.04695402299</v>
      </c>
      <c r="D95" s="70"/>
      <c r="E95" s="53">
        <f>SUM(E69,E72,E75,E78,E82,E89,E92,E93,E94)</f>
        <v>275902762484.26758</v>
      </c>
      <c r="F95" s="53">
        <f t="shared" ref="F95:G95" si="99">SUM(F69,F72,F75,F78,F82,F89,F92,F93,F94)</f>
        <v>20806800</v>
      </c>
      <c r="G95" s="53">
        <f t="shared" si="99"/>
        <v>20758203</v>
      </c>
      <c r="H95" s="50">
        <f t="shared" si="97"/>
        <v>13260.220816476709</v>
      </c>
      <c r="I95" s="51">
        <f t="shared" si="98"/>
        <v>13291.264300877468</v>
      </c>
    </row>
  </sheetData>
  <mergeCells count="39">
    <mergeCell ref="H87:H88"/>
    <mergeCell ref="I87:I88"/>
    <mergeCell ref="F87:F88"/>
    <mergeCell ref="G87:G88"/>
    <mergeCell ref="F51:F52"/>
    <mergeCell ref="F53:F54"/>
    <mergeCell ref="G51:G52"/>
    <mergeCell ref="G53:G54"/>
    <mergeCell ref="F55:F56"/>
    <mergeCell ref="G55:G56"/>
    <mergeCell ref="H51:H52"/>
    <mergeCell ref="I51:I52"/>
    <mergeCell ref="H53:H54"/>
    <mergeCell ref="I53:I54"/>
    <mergeCell ref="H55:H56"/>
    <mergeCell ref="I55:I56"/>
    <mergeCell ref="A1:I1"/>
    <mergeCell ref="A33:I33"/>
    <mergeCell ref="A65:I65"/>
    <mergeCell ref="F85:F86"/>
    <mergeCell ref="G85:G86"/>
    <mergeCell ref="H85:H86"/>
    <mergeCell ref="I85:I86"/>
    <mergeCell ref="F83:F84"/>
    <mergeCell ref="G83:G84"/>
    <mergeCell ref="H83:H84"/>
    <mergeCell ref="I83:I84"/>
    <mergeCell ref="F19:F20"/>
    <mergeCell ref="G19:G20"/>
    <mergeCell ref="H19:H20"/>
    <mergeCell ref="I19:I20"/>
    <mergeCell ref="H21:H22"/>
    <mergeCell ref="F21:F22"/>
    <mergeCell ref="G21:G22"/>
    <mergeCell ref="I21:I22"/>
    <mergeCell ref="F23:F24"/>
    <mergeCell ref="H23:H24"/>
    <mergeCell ref="G23:G24"/>
    <mergeCell ref="I23:I2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E5E8-272E-40E3-A139-7610B1D1FA13}">
  <dimension ref="A1:I23"/>
  <sheetViews>
    <sheetView workbookViewId="0">
      <selection activeCell="C23" sqref="C23"/>
    </sheetView>
  </sheetViews>
  <sheetFormatPr defaultColWidth="9.1796875" defaultRowHeight="14" x14ac:dyDescent="0.35"/>
  <cols>
    <col min="1" max="1" width="17.26953125" style="75" bestFit="1" customWidth="1"/>
    <col min="2" max="2" width="10.54296875" style="75" bestFit="1" customWidth="1"/>
    <col min="3" max="3" width="26.7265625" style="75" bestFit="1" customWidth="1"/>
    <col min="4" max="4" width="29.453125" style="75" bestFit="1" customWidth="1"/>
    <col min="5" max="5" width="18.54296875" style="75" bestFit="1" customWidth="1"/>
    <col min="6" max="6" width="26.26953125" style="75" bestFit="1" customWidth="1"/>
    <col min="7" max="7" width="23.26953125" style="75" bestFit="1" customWidth="1"/>
    <col min="8" max="8" width="29.1796875" style="75" bestFit="1" customWidth="1"/>
    <col min="9" max="9" width="26.26953125" style="75" bestFit="1" customWidth="1"/>
    <col min="10" max="16384" width="9.1796875" style="75"/>
  </cols>
  <sheetData>
    <row r="1" spans="1:9" x14ac:dyDescent="0.35">
      <c r="A1" s="168" t="s">
        <v>0</v>
      </c>
      <c r="B1" s="169"/>
      <c r="C1" s="169"/>
      <c r="D1" s="169"/>
      <c r="E1" s="169"/>
      <c r="F1" s="169"/>
      <c r="G1" s="169"/>
      <c r="H1" s="169"/>
      <c r="I1" s="170"/>
    </row>
    <row r="2" spans="1:9" x14ac:dyDescent="0.35">
      <c r="A2" s="76" t="s">
        <v>1</v>
      </c>
      <c r="B2" s="77" t="s">
        <v>2</v>
      </c>
      <c r="C2" s="77" t="s">
        <v>3</v>
      </c>
      <c r="D2" s="77" t="s">
        <v>4</v>
      </c>
      <c r="E2" s="78" t="s">
        <v>5</v>
      </c>
      <c r="F2" s="77" t="s">
        <v>6</v>
      </c>
      <c r="G2" s="77" t="s">
        <v>7</v>
      </c>
      <c r="H2" s="77" t="s">
        <v>8</v>
      </c>
      <c r="I2" s="79" t="s">
        <v>9</v>
      </c>
    </row>
    <row r="3" spans="1:9" x14ac:dyDescent="0.35">
      <c r="A3" s="76" t="s">
        <v>75</v>
      </c>
      <c r="B3" s="80" t="s">
        <v>12</v>
      </c>
      <c r="C3" s="81">
        <v>123997.44</v>
      </c>
      <c r="D3" s="82">
        <v>5800000</v>
      </c>
      <c r="E3" s="82">
        <f>C3*D3</f>
        <v>719185152000</v>
      </c>
      <c r="F3" s="166">
        <v>68749499</v>
      </c>
      <c r="G3" s="166">
        <v>68748102.349999994</v>
      </c>
      <c r="H3" s="166">
        <f>IF(F3,($E3+$E4)/F3,0)</f>
        <v>11544.369537878378</v>
      </c>
      <c r="I3" s="167">
        <f>IF(G3,($E3+$E4)/G3,0)</f>
        <v>11544.604067169574</v>
      </c>
    </row>
    <row r="4" spans="1:9" x14ac:dyDescent="0.35">
      <c r="A4" s="76"/>
      <c r="B4" s="80" t="s">
        <v>11</v>
      </c>
      <c r="C4" s="83">
        <v>12842.15</v>
      </c>
      <c r="D4" s="82">
        <v>5800000</v>
      </c>
      <c r="E4" s="82">
        <f t="shared" ref="E4:E6" si="0">C4*D4</f>
        <v>74484470000</v>
      </c>
      <c r="F4" s="166"/>
      <c r="G4" s="166"/>
      <c r="H4" s="166"/>
      <c r="I4" s="167"/>
    </row>
    <row r="5" spans="1:9" x14ac:dyDescent="0.35">
      <c r="A5" s="76" t="s">
        <v>76</v>
      </c>
      <c r="B5" s="80" t="s">
        <v>12</v>
      </c>
      <c r="C5" s="84">
        <v>17168.96</v>
      </c>
      <c r="D5" s="82">
        <v>5800000</v>
      </c>
      <c r="E5" s="82">
        <f t="shared" si="0"/>
        <v>99579968000</v>
      </c>
      <c r="F5" s="166">
        <v>9510500</v>
      </c>
      <c r="G5" s="166">
        <v>9510320</v>
      </c>
      <c r="H5" s="166">
        <f>IF(F5,($E5+$E6)/F5,0)</f>
        <v>11278.516376636349</v>
      </c>
      <c r="I5" s="167">
        <f>IF(G5,($E5+$E6)/G5,0)</f>
        <v>11278.729842949553</v>
      </c>
    </row>
    <row r="6" spans="1:9" x14ac:dyDescent="0.35">
      <c r="A6" s="76"/>
      <c r="B6" s="80" t="s">
        <v>11</v>
      </c>
      <c r="C6" s="82">
        <v>1324.89</v>
      </c>
      <c r="D6" s="82">
        <v>5800000</v>
      </c>
      <c r="E6" s="82">
        <f t="shared" si="0"/>
        <v>7684362000.000001</v>
      </c>
      <c r="F6" s="166"/>
      <c r="G6" s="166"/>
      <c r="H6" s="166"/>
      <c r="I6" s="167"/>
    </row>
    <row r="7" spans="1:9" x14ac:dyDescent="0.35">
      <c r="A7" s="85" t="s">
        <v>77</v>
      </c>
      <c r="B7" s="86"/>
      <c r="C7" s="88">
        <f>SUM(C3:C6)</f>
        <v>155333.44</v>
      </c>
      <c r="D7" s="87"/>
      <c r="E7" s="88">
        <f>SUM(E3:E6)</f>
        <v>900933952000</v>
      </c>
      <c r="F7" s="88">
        <f>SUM(F3:F6)</f>
        <v>78259999</v>
      </c>
      <c r="G7" s="88">
        <f>SUM(G3:G6)</f>
        <v>78258422.349999994</v>
      </c>
      <c r="H7" s="88">
        <f>$E7/F7</f>
        <v>11512.061890008457</v>
      </c>
      <c r="I7" s="95">
        <f>$E7/G7</f>
        <v>11512.293820219083</v>
      </c>
    </row>
    <row r="9" spans="1:9" x14ac:dyDescent="0.35">
      <c r="A9" s="168" t="s">
        <v>19</v>
      </c>
      <c r="B9" s="169"/>
      <c r="C9" s="169"/>
      <c r="D9" s="169"/>
      <c r="E9" s="169"/>
      <c r="F9" s="169"/>
      <c r="G9" s="169"/>
      <c r="H9" s="169"/>
      <c r="I9" s="170"/>
    </row>
    <row r="10" spans="1:9" x14ac:dyDescent="0.35">
      <c r="A10" s="76" t="s">
        <v>1</v>
      </c>
      <c r="B10" s="77" t="s">
        <v>2</v>
      </c>
      <c r="C10" s="77" t="s">
        <v>3</v>
      </c>
      <c r="D10" s="77" t="s">
        <v>4</v>
      </c>
      <c r="E10" s="78" t="s">
        <v>5</v>
      </c>
      <c r="F10" s="77" t="s">
        <v>6</v>
      </c>
      <c r="G10" s="77" t="s">
        <v>7</v>
      </c>
      <c r="H10" s="77" t="s">
        <v>8</v>
      </c>
      <c r="I10" s="79" t="s">
        <v>9</v>
      </c>
    </row>
    <row r="11" spans="1:9" x14ac:dyDescent="0.35">
      <c r="A11" s="76" t="s">
        <v>75</v>
      </c>
      <c r="B11" s="80" t="s">
        <v>12</v>
      </c>
      <c r="C11" s="83">
        <v>107793.18448275862</v>
      </c>
      <c r="D11" s="82">
        <v>5800000</v>
      </c>
      <c r="E11" s="82">
        <f>C11*D11</f>
        <v>625200470000</v>
      </c>
      <c r="F11" s="166">
        <v>64926885</v>
      </c>
      <c r="G11" s="166">
        <v>64925688</v>
      </c>
      <c r="H11" s="166">
        <f>IF(F11,($E11+$E12)/F11,0)</f>
        <v>10801.463862004161</v>
      </c>
      <c r="I11" s="167">
        <f>IF(G11,($E11+$E12)/G11,0)</f>
        <v>10801.663002785584</v>
      </c>
    </row>
    <row r="12" spans="1:9" x14ac:dyDescent="0.35">
      <c r="A12" s="76"/>
      <c r="B12" s="80" t="s">
        <v>11</v>
      </c>
      <c r="C12" s="83">
        <v>13121.54</v>
      </c>
      <c r="D12" s="82">
        <v>5800000</v>
      </c>
      <c r="E12" s="82">
        <f t="shared" ref="E12:E14" si="1">C12*D12</f>
        <v>76104932000</v>
      </c>
      <c r="F12" s="166"/>
      <c r="G12" s="166"/>
      <c r="H12" s="166"/>
      <c r="I12" s="167"/>
    </row>
    <row r="13" spans="1:9" x14ac:dyDescent="0.35">
      <c r="A13" s="76" t="s">
        <v>76</v>
      </c>
      <c r="B13" s="80" t="s">
        <v>12</v>
      </c>
      <c r="C13" s="89">
        <v>16130.455172413793</v>
      </c>
      <c r="D13" s="82">
        <v>5800000</v>
      </c>
      <c r="E13" s="82">
        <f t="shared" si="1"/>
        <v>93556640000</v>
      </c>
      <c r="F13" s="166">
        <v>10913010</v>
      </c>
      <c r="G13" s="166">
        <v>10912840</v>
      </c>
      <c r="H13" s="166">
        <f>IF(F13,($E13+$E14)/F13,0)</f>
        <v>11067.602247226017</v>
      </c>
      <c r="I13" s="167">
        <f>IF(G13,($E13+$E14)/G13,0)</f>
        <v>11067.774658109163</v>
      </c>
    </row>
    <row r="14" spans="1:9" x14ac:dyDescent="0.35">
      <c r="A14" s="76"/>
      <c r="B14" s="80" t="s">
        <v>11</v>
      </c>
      <c r="C14" s="90">
        <v>4693.83</v>
      </c>
      <c r="D14" s="82">
        <v>5800000</v>
      </c>
      <c r="E14" s="82">
        <f t="shared" si="1"/>
        <v>27224214000</v>
      </c>
      <c r="F14" s="166"/>
      <c r="G14" s="166"/>
      <c r="H14" s="166"/>
      <c r="I14" s="167"/>
    </row>
    <row r="15" spans="1:9" x14ac:dyDescent="0.35">
      <c r="A15" s="85" t="s">
        <v>77</v>
      </c>
      <c r="B15" s="86"/>
      <c r="C15" s="88">
        <f>SUM(C11:C14)</f>
        <v>141739.00965517238</v>
      </c>
      <c r="D15" s="87"/>
      <c r="E15" s="88">
        <f>SUM(E11:E14)</f>
        <v>822086256000</v>
      </c>
      <c r="F15" s="88">
        <f>SUM(F11:F14)</f>
        <v>75839895</v>
      </c>
      <c r="G15" s="88">
        <f>SUM(G11:G14)</f>
        <v>75838528</v>
      </c>
      <c r="H15" s="88">
        <f>$E15/F15</f>
        <v>10839.759944287898</v>
      </c>
      <c r="I15" s="95">
        <f>$E15/G15</f>
        <v>10839.955332466368</v>
      </c>
    </row>
    <row r="17" spans="1:9" x14ac:dyDescent="0.35">
      <c r="A17" s="168" t="s">
        <v>20</v>
      </c>
      <c r="B17" s="169"/>
      <c r="C17" s="169"/>
      <c r="D17" s="169"/>
      <c r="E17" s="169"/>
      <c r="F17" s="169"/>
      <c r="G17" s="169"/>
      <c r="H17" s="169"/>
      <c r="I17" s="170"/>
    </row>
    <row r="18" spans="1:9" x14ac:dyDescent="0.35">
      <c r="A18" s="76" t="s">
        <v>1</v>
      </c>
      <c r="B18" s="77" t="s">
        <v>2</v>
      </c>
      <c r="C18" s="77" t="s">
        <v>3</v>
      </c>
      <c r="D18" s="77" t="s">
        <v>4</v>
      </c>
      <c r="E18" s="78" t="s">
        <v>5</v>
      </c>
      <c r="F18" s="77" t="s">
        <v>6</v>
      </c>
      <c r="G18" s="77" t="s">
        <v>7</v>
      </c>
      <c r="H18" s="77" t="s">
        <v>8</v>
      </c>
      <c r="I18" s="79" t="s">
        <v>9</v>
      </c>
    </row>
    <row r="19" spans="1:9" x14ac:dyDescent="0.35">
      <c r="A19" s="76" t="s">
        <v>75</v>
      </c>
      <c r="B19" s="80" t="s">
        <v>12</v>
      </c>
      <c r="C19" s="81">
        <v>129841.26</v>
      </c>
      <c r="D19" s="82">
        <v>5800000</v>
      </c>
      <c r="E19" s="82">
        <f>C19*D19</f>
        <v>753079308000</v>
      </c>
      <c r="F19" s="166">
        <v>69568101</v>
      </c>
      <c r="G19" s="166">
        <v>69566908</v>
      </c>
      <c r="H19" s="166">
        <f>IF(F19,($E19+$E20)/F19,0)</f>
        <v>11040.768998847376</v>
      </c>
      <c r="I19" s="167">
        <f>IF(G19,($E19+$E20)/G19,0)</f>
        <v>11040.958336533848</v>
      </c>
    </row>
    <row r="20" spans="1:9" x14ac:dyDescent="0.35">
      <c r="A20" s="76"/>
      <c r="B20" s="80" t="s">
        <v>11</v>
      </c>
      <c r="C20" s="83">
        <v>2583.632646</v>
      </c>
      <c r="D20" s="82">
        <v>5808110.8600000003</v>
      </c>
      <c r="E20" s="82">
        <f t="shared" ref="E20:E21" si="2">C20*D20</f>
        <v>15006024829.483137</v>
      </c>
      <c r="F20" s="166"/>
      <c r="G20" s="166"/>
      <c r="H20" s="166"/>
      <c r="I20" s="167"/>
    </row>
    <row r="21" spans="1:9" x14ac:dyDescent="0.35">
      <c r="A21" s="76" t="s">
        <v>76</v>
      </c>
      <c r="B21" s="80" t="s">
        <v>12</v>
      </c>
      <c r="C21" s="84">
        <v>20384.64</v>
      </c>
      <c r="D21" s="82">
        <v>5800000</v>
      </c>
      <c r="E21" s="82">
        <f t="shared" si="2"/>
        <v>118230912000</v>
      </c>
      <c r="F21" s="166">
        <v>10291993</v>
      </c>
      <c r="G21" s="166">
        <v>10291822</v>
      </c>
      <c r="H21" s="166">
        <f>IF(F21,($E21+$E22)/F21,0)</f>
        <v>11487.659581579583</v>
      </c>
      <c r="I21" s="167">
        <f>IF(G21,($E21+$E22)/G21,0)</f>
        <v>11487.850450581054</v>
      </c>
    </row>
    <row r="22" spans="1:9" x14ac:dyDescent="0.35">
      <c r="A22" s="76"/>
      <c r="B22" s="80" t="s">
        <v>11</v>
      </c>
      <c r="C22" s="83">
        <v>0</v>
      </c>
      <c r="D22" s="83">
        <v>0</v>
      </c>
      <c r="E22" s="83">
        <v>0</v>
      </c>
      <c r="F22" s="166"/>
      <c r="G22" s="166"/>
      <c r="H22" s="166"/>
      <c r="I22" s="167"/>
    </row>
    <row r="23" spans="1:9" x14ac:dyDescent="0.35">
      <c r="A23" s="85" t="s">
        <v>77</v>
      </c>
      <c r="B23" s="86"/>
      <c r="C23" s="88">
        <f>SUM(C19:C22)</f>
        <v>152809.53264599998</v>
      </c>
      <c r="D23" s="87"/>
      <c r="E23" s="88">
        <f>SUM(E19:E22)</f>
        <v>886316244829.48315</v>
      </c>
      <c r="F23" s="88">
        <f>SUM(F19:F22)</f>
        <v>79860094</v>
      </c>
      <c r="G23" s="88">
        <f>SUM(G19:G22)</f>
        <v>79858730</v>
      </c>
      <c r="H23" s="88">
        <f>$E23/F23</f>
        <v>11098.362153561742</v>
      </c>
      <c r="I23" s="95">
        <f>$E23/G23</f>
        <v>11098.551715378933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23194-7F5C-400F-B7CF-430E1B55A85E}">
  <dimension ref="A1:F47"/>
  <sheetViews>
    <sheetView workbookViewId="0">
      <selection activeCell="B9" sqref="B9"/>
    </sheetView>
  </sheetViews>
  <sheetFormatPr defaultRowHeight="14.5" x14ac:dyDescent="0.35"/>
  <cols>
    <col min="1" max="1" width="18.26953125" bestFit="1" customWidth="1"/>
    <col min="2" max="2" width="21.26953125" customWidth="1"/>
    <col min="3" max="3" width="23" bestFit="1" customWidth="1"/>
    <col min="4" max="4" width="21.1796875" bestFit="1" customWidth="1"/>
    <col min="5" max="5" width="26" bestFit="1" customWidth="1"/>
    <col min="6" max="6" width="24" bestFit="1" customWidth="1"/>
  </cols>
  <sheetData>
    <row r="1" spans="1:6" x14ac:dyDescent="0.35">
      <c r="A1" s="150" t="s">
        <v>0</v>
      </c>
      <c r="B1" s="151"/>
      <c r="C1" s="151"/>
      <c r="D1" s="151"/>
      <c r="E1" s="151"/>
      <c r="F1" s="152"/>
    </row>
    <row r="2" spans="1:6" x14ac:dyDescent="0.35">
      <c r="A2" s="55" t="s">
        <v>78</v>
      </c>
      <c r="B2" s="37" t="s">
        <v>5</v>
      </c>
      <c r="C2" s="44" t="s">
        <v>6</v>
      </c>
      <c r="D2" s="44" t="s">
        <v>7</v>
      </c>
      <c r="E2" s="2" t="s">
        <v>8</v>
      </c>
      <c r="F2" s="9" t="s">
        <v>9</v>
      </c>
    </row>
    <row r="3" spans="1:6" x14ac:dyDescent="0.35">
      <c r="A3" s="34" t="s">
        <v>79</v>
      </c>
      <c r="B3" s="56">
        <f>'San Juan'!E7</f>
        <v>1045824428982.1407</v>
      </c>
      <c r="C3" s="56">
        <f>'San Juan'!F7</f>
        <v>126169000</v>
      </c>
      <c r="D3" s="56">
        <f>'San Juan'!G7</f>
        <v>123954000</v>
      </c>
      <c r="E3" s="4">
        <f>IF(C3,B3/C3,0)</f>
        <v>8289.07599316901</v>
      </c>
      <c r="F3" s="10">
        <f>IF(D3,B3/D3,0)</f>
        <v>8437.1979039171038</v>
      </c>
    </row>
    <row r="4" spans="1:6" x14ac:dyDescent="0.35">
      <c r="A4" s="34" t="s">
        <v>80</v>
      </c>
      <c r="B4" s="56">
        <f>'San Juan'!E12</f>
        <v>518236096167.1601</v>
      </c>
      <c r="C4" s="56">
        <f>'San Juan'!F12</f>
        <v>46316000</v>
      </c>
      <c r="D4" s="56">
        <f>'San Juan'!G12</f>
        <v>45581268</v>
      </c>
      <c r="E4" s="4">
        <f t="shared" ref="E4:E15" si="0">IF(C4,B4/C4,0)</f>
        <v>11189.137580256502</v>
      </c>
      <c r="F4" s="10">
        <f t="shared" ref="F4:F15" si="1">IF(D4,B4/D4,0)</f>
        <v>11369.497140078685</v>
      </c>
    </row>
    <row r="5" spans="1:6" x14ac:dyDescent="0.35">
      <c r="A5" s="103" t="s">
        <v>81</v>
      </c>
      <c r="B5" s="104">
        <f>SUM(B3:B4)</f>
        <v>1564060525149.3008</v>
      </c>
      <c r="C5" s="104">
        <f t="shared" ref="C5:D5" si="2">SUM(C3:C4)</f>
        <v>172485000</v>
      </c>
      <c r="D5" s="104">
        <f t="shared" si="2"/>
        <v>169535268</v>
      </c>
      <c r="E5" s="105">
        <f>B5/C5</f>
        <v>9067.8060419706107</v>
      </c>
      <c r="F5" s="106">
        <f>B5/D5</f>
        <v>9225.5761506172312</v>
      </c>
    </row>
    <row r="6" spans="1:6" x14ac:dyDescent="0.35">
      <c r="A6" s="8" t="s">
        <v>82</v>
      </c>
      <c r="B6" s="56">
        <f>'Palo Seco'!E7</f>
        <v>680654382226.78027</v>
      </c>
      <c r="C6" s="56">
        <f>'Palo Seco'!F7</f>
        <v>69460000</v>
      </c>
      <c r="D6" s="56">
        <f>'Palo Seco'!G7</f>
        <v>62742824</v>
      </c>
      <c r="E6" s="4">
        <f t="shared" si="0"/>
        <v>9799.2280769763929</v>
      </c>
      <c r="F6" s="10">
        <f t="shared" si="1"/>
        <v>10848.322387063423</v>
      </c>
    </row>
    <row r="7" spans="1:6" x14ac:dyDescent="0.35">
      <c r="A7" s="8" t="s">
        <v>83</v>
      </c>
      <c r="B7" s="56">
        <f>Aguirre!E7</f>
        <v>1311638452138.283</v>
      </c>
      <c r="C7" s="56">
        <f>Aguirre!F7</f>
        <v>121225000</v>
      </c>
      <c r="D7" s="56">
        <f>Aguirre!G7</f>
        <v>109089130</v>
      </c>
      <c r="E7" s="4">
        <f t="shared" si="0"/>
        <v>10819.867619206294</v>
      </c>
      <c r="F7" s="10">
        <f t="shared" si="1"/>
        <v>12023.548561972058</v>
      </c>
    </row>
    <row r="8" spans="1:6" x14ac:dyDescent="0.35">
      <c r="A8" s="12" t="s">
        <v>84</v>
      </c>
      <c r="B8" s="57">
        <f>'Costa Sur'!E7</f>
        <v>3047273659975.0405</v>
      </c>
      <c r="C8" s="57">
        <f>'Costa Sur'!F7</f>
        <v>265410000</v>
      </c>
      <c r="D8" s="57">
        <f>'Costa Sur'!G7</f>
        <v>248267000</v>
      </c>
      <c r="E8" s="7">
        <f>IF(C8,B8/C8,0)</f>
        <v>11481.382238706305</v>
      </c>
      <c r="F8" s="61">
        <f>IF(D8,B8/D8,0)</f>
        <v>12274.179250464382</v>
      </c>
    </row>
    <row r="9" spans="1:6" x14ac:dyDescent="0.35">
      <c r="A9" s="111" t="s">
        <v>85</v>
      </c>
      <c r="B9" s="104">
        <f>SUM(B5:B8)</f>
        <v>6603627019489.4043</v>
      </c>
      <c r="C9" s="104">
        <f t="shared" ref="C9:D9" si="3">SUM(C5:C8)</f>
        <v>628580000</v>
      </c>
      <c r="D9" s="104">
        <f t="shared" si="3"/>
        <v>589634222</v>
      </c>
      <c r="E9" s="105">
        <f>IF(C9,B9/C9,0)</f>
        <v>10505.626999728602</v>
      </c>
      <c r="F9" s="106">
        <f>IF(D9,B9/D9,0)</f>
        <v>11199.531460521985</v>
      </c>
    </row>
    <row r="10" spans="1:6" x14ac:dyDescent="0.35">
      <c r="A10" s="107" t="s">
        <v>86</v>
      </c>
      <c r="B10" s="108">
        <f>'Aguirre CC'!E13</f>
        <v>587899744963.66138</v>
      </c>
      <c r="C10" s="108">
        <f>'Aguirre CC'!F13</f>
        <v>39315000</v>
      </c>
      <c r="D10" s="108">
        <f>'Aguirre CC'!G13</f>
        <v>39157740</v>
      </c>
      <c r="E10" s="109">
        <f t="shared" si="0"/>
        <v>14953.573571503532</v>
      </c>
      <c r="F10" s="110">
        <f t="shared" si="1"/>
        <v>15013.628083838888</v>
      </c>
    </row>
    <row r="11" spans="1:6" x14ac:dyDescent="0.35">
      <c r="A11" s="8" t="s">
        <v>87</v>
      </c>
      <c r="B11" s="56">
        <f>Cambalache!E5</f>
        <v>212570681045.47202</v>
      </c>
      <c r="C11" s="56">
        <f>Cambalache!F5</f>
        <v>16798000</v>
      </c>
      <c r="D11" s="56">
        <f>Cambalache!G5</f>
        <v>16512380</v>
      </c>
      <c r="E11" s="4">
        <f t="shared" si="0"/>
        <v>12654.523219756638</v>
      </c>
      <c r="F11" s="10">
        <f t="shared" si="1"/>
        <v>12873.412618015816</v>
      </c>
    </row>
    <row r="12" spans="1:6" x14ac:dyDescent="0.35">
      <c r="A12" s="34" t="s">
        <v>88</v>
      </c>
      <c r="B12" s="56">
        <f>Mayaguez!E7</f>
        <v>105560903256.4494</v>
      </c>
      <c r="C12" s="56">
        <f>Mayaguez!F7</f>
        <v>9786900</v>
      </c>
      <c r="D12" s="56">
        <f>Mayaguez!G7</f>
        <v>9775155.7199999988</v>
      </c>
      <c r="E12" s="4">
        <f t="shared" si="0"/>
        <v>10785.938678892131</v>
      </c>
      <c r="F12" s="10">
        <f t="shared" si="1"/>
        <v>10798.897355718995</v>
      </c>
    </row>
    <row r="13" spans="1:6" x14ac:dyDescent="0.35">
      <c r="A13" s="8" t="s">
        <v>74</v>
      </c>
      <c r="B13" s="56">
        <f>Peakers!E31</f>
        <v>158548624306.6976</v>
      </c>
      <c r="C13" s="56">
        <f>Peakers!F31</f>
        <v>12655000</v>
      </c>
      <c r="D13" s="56">
        <f>Peakers!G31</f>
        <v>12647178</v>
      </c>
      <c r="E13" s="4">
        <f t="shared" si="0"/>
        <v>12528.536096933829</v>
      </c>
      <c r="F13" s="10">
        <f t="shared" si="1"/>
        <v>12536.284719539615</v>
      </c>
    </row>
    <row r="14" spans="1:6" x14ac:dyDescent="0.35">
      <c r="A14" s="12" t="s">
        <v>89</v>
      </c>
      <c r="B14" s="57">
        <f>TMs!E7</f>
        <v>900933952000</v>
      </c>
      <c r="C14" s="57">
        <f>TMs!F7</f>
        <v>78259999</v>
      </c>
      <c r="D14" s="57">
        <f>TMs!G7</f>
        <v>78258422.349999994</v>
      </c>
      <c r="E14" s="7">
        <f t="shared" si="0"/>
        <v>11512.061890008457</v>
      </c>
      <c r="F14" s="61">
        <f t="shared" si="1"/>
        <v>11512.293820219083</v>
      </c>
    </row>
    <row r="15" spans="1:6" x14ac:dyDescent="0.35">
      <c r="A15" s="60" t="s">
        <v>90</v>
      </c>
      <c r="B15" s="62">
        <f>SUM(B9:B14)</f>
        <v>8569140925061.6836</v>
      </c>
      <c r="C15" s="62">
        <f t="shared" ref="C15:D15" si="4">SUM(C9:C14)</f>
        <v>785394899</v>
      </c>
      <c r="D15" s="62">
        <f t="shared" si="4"/>
        <v>745985098.07000005</v>
      </c>
      <c r="E15" s="63">
        <f t="shared" si="0"/>
        <v>10910.614438637554</v>
      </c>
      <c r="F15" s="64">
        <f t="shared" si="1"/>
        <v>11487.013543878584</v>
      </c>
    </row>
    <row r="17" spans="1:6" x14ac:dyDescent="0.35">
      <c r="A17" s="150" t="s">
        <v>19</v>
      </c>
      <c r="B17" s="151"/>
      <c r="C17" s="151"/>
      <c r="D17" s="151"/>
      <c r="E17" s="151"/>
      <c r="F17" s="152"/>
    </row>
    <row r="18" spans="1:6" x14ac:dyDescent="0.35">
      <c r="A18" s="54" t="s">
        <v>78</v>
      </c>
      <c r="B18" s="32" t="s">
        <v>5</v>
      </c>
      <c r="C18" s="31" t="s">
        <v>6</v>
      </c>
      <c r="D18" s="31" t="s">
        <v>7</v>
      </c>
      <c r="E18" s="58" t="s">
        <v>8</v>
      </c>
      <c r="F18" s="59" t="s">
        <v>9</v>
      </c>
    </row>
    <row r="19" spans="1:6" x14ac:dyDescent="0.35">
      <c r="A19" s="34" t="s">
        <v>79</v>
      </c>
      <c r="B19" s="56">
        <f>'San Juan'!E20</f>
        <v>1087227578182.8037</v>
      </c>
      <c r="C19" s="56">
        <f>'San Juan'!F20</f>
        <v>130258000</v>
      </c>
      <c r="D19" s="56">
        <f>'San Juan'!G20</f>
        <v>128446000</v>
      </c>
      <c r="E19" s="4">
        <f>IF(C19,B19/C19,0)</f>
        <v>8346.7240260314429</v>
      </c>
      <c r="F19" s="10">
        <f>IF(D19,B19/D19,0)</f>
        <v>8464.4720597200667</v>
      </c>
    </row>
    <row r="20" spans="1:6" x14ac:dyDescent="0.35">
      <c r="A20" s="43" t="s">
        <v>80</v>
      </c>
      <c r="B20" s="57">
        <f>'San Juan'!E25</f>
        <v>431610108562.48999</v>
      </c>
      <c r="C20" s="57">
        <f>'San Juan'!F25</f>
        <v>38724000</v>
      </c>
      <c r="D20" s="57">
        <f>'San Juan'!G25</f>
        <v>37804560.799999997</v>
      </c>
      <c r="E20" s="7">
        <f t="shared" ref="E20:E31" si="5">IF(C20,B20/C20,0)</f>
        <v>11145.803857103863</v>
      </c>
      <c r="F20" s="61">
        <f t="shared" ref="F20:F31" si="6">IF(D20,B20/D20,0)</f>
        <v>11416.87932431925</v>
      </c>
    </row>
    <row r="21" spans="1:6" x14ac:dyDescent="0.35">
      <c r="A21" s="103" t="s">
        <v>81</v>
      </c>
      <c r="B21" s="104">
        <f>SUM(B19:B20)</f>
        <v>1518837686745.2937</v>
      </c>
      <c r="C21" s="104">
        <f t="shared" ref="C21:D21" si="7">SUM(C19:C20)</f>
        <v>168982000</v>
      </c>
      <c r="D21" s="104">
        <f t="shared" si="7"/>
        <v>166250560.80000001</v>
      </c>
      <c r="E21" s="105">
        <f>B21/C21</f>
        <v>8988.1625661034523</v>
      </c>
      <c r="F21" s="106">
        <f>B21/D21</f>
        <v>9135.8349676333455</v>
      </c>
    </row>
    <row r="22" spans="1:6" x14ac:dyDescent="0.35">
      <c r="A22" s="107" t="s">
        <v>82</v>
      </c>
      <c r="B22" s="108">
        <f>'Palo Seco'!E15</f>
        <v>947604326531.44177</v>
      </c>
      <c r="C22" s="108">
        <f>'Palo Seco'!F15</f>
        <v>96792000</v>
      </c>
      <c r="D22" s="108">
        <f>'Palo Seco'!G15</f>
        <v>87534155</v>
      </c>
      <c r="E22" s="109">
        <f t="shared" si="5"/>
        <v>9790.10999391935</v>
      </c>
      <c r="F22" s="110">
        <f t="shared" si="6"/>
        <v>10825.538060331328</v>
      </c>
    </row>
    <row r="23" spans="1:6" x14ac:dyDescent="0.35">
      <c r="A23" s="8" t="s">
        <v>83</v>
      </c>
      <c r="B23" s="56">
        <f>Aguirre!E15</f>
        <v>1673292509254.3738</v>
      </c>
      <c r="C23" s="56">
        <f>Aguirre!F15</f>
        <v>154520000</v>
      </c>
      <c r="D23" s="56">
        <f>Aguirre!G15</f>
        <v>137180230</v>
      </c>
      <c r="E23" s="4">
        <f t="shared" si="5"/>
        <v>10828.970419715077</v>
      </c>
      <c r="F23" s="10">
        <f t="shared" si="6"/>
        <v>12197.767194692513</v>
      </c>
    </row>
    <row r="24" spans="1:6" x14ac:dyDescent="0.35">
      <c r="A24" s="12" t="s">
        <v>84</v>
      </c>
      <c r="B24" s="57">
        <f>'Costa Sur'!E15</f>
        <v>3945922084281.5596</v>
      </c>
      <c r="C24" s="57">
        <f>'Costa Sur'!F15</f>
        <v>357810000</v>
      </c>
      <c r="D24" s="57">
        <f>'Costa Sur'!G15</f>
        <v>334526000</v>
      </c>
      <c r="E24" s="7">
        <f>IF(C24,B24/C24,0)</f>
        <v>11027.98156642229</v>
      </c>
      <c r="F24" s="61">
        <f>IF(D24,B24/D24,0)</f>
        <v>11795.561732964134</v>
      </c>
    </row>
    <row r="25" spans="1:6" x14ac:dyDescent="0.35">
      <c r="A25" s="111" t="s">
        <v>85</v>
      </c>
      <c r="B25" s="104">
        <f>SUM(B21:B24)</f>
        <v>8085656606812.6689</v>
      </c>
      <c r="C25" s="104">
        <f t="shared" ref="C25:D25" si="8">SUM(C21:C24)</f>
        <v>778104000</v>
      </c>
      <c r="D25" s="104">
        <f t="shared" si="8"/>
        <v>725490945.79999995</v>
      </c>
      <c r="E25" s="105">
        <f>B25/C25</f>
        <v>10391.485722747433</v>
      </c>
      <c r="F25" s="106">
        <f>B25/D25</f>
        <v>11145.082724494381</v>
      </c>
    </row>
    <row r="26" spans="1:6" x14ac:dyDescent="0.35">
      <c r="A26" s="107" t="s">
        <v>86</v>
      </c>
      <c r="B26" s="108">
        <f>'Aguirre CC'!E27</f>
        <v>603456939532.76953</v>
      </c>
      <c r="C26" s="108">
        <f>'Aguirre CC'!F27</f>
        <v>40750000</v>
      </c>
      <c r="D26" s="108">
        <f>'Aguirre CC'!G27</f>
        <v>40587000</v>
      </c>
      <c r="E26" s="109">
        <f t="shared" si="5"/>
        <v>14808.759252337903</v>
      </c>
      <c r="F26" s="110">
        <f t="shared" si="6"/>
        <v>14868.232181062151</v>
      </c>
    </row>
    <row r="27" spans="1:6" x14ac:dyDescent="0.35">
      <c r="A27" s="8" t="s">
        <v>87</v>
      </c>
      <c r="B27" s="56">
        <f>Cambalache!E11</f>
        <v>182158277148.7825</v>
      </c>
      <c r="C27" s="56">
        <f>Cambalache!F11</f>
        <v>14216000</v>
      </c>
      <c r="D27" s="56">
        <f>Cambalache!G11</f>
        <v>13934400</v>
      </c>
      <c r="E27" s="4">
        <f t="shared" si="5"/>
        <v>12813.609816318409</v>
      </c>
      <c r="F27" s="10">
        <f t="shared" si="6"/>
        <v>13072.559790789879</v>
      </c>
    </row>
    <row r="28" spans="1:6" x14ac:dyDescent="0.35">
      <c r="A28" s="34" t="s">
        <v>88</v>
      </c>
      <c r="B28" s="56">
        <f>Mayaguez!E15</f>
        <v>89159836968.215988</v>
      </c>
      <c r="C28" s="56">
        <f>Mayaguez!F15</f>
        <v>8188800</v>
      </c>
      <c r="D28" s="56">
        <f>Mayaguez!G15</f>
        <v>8178970</v>
      </c>
      <c r="E28" s="4">
        <f t="shared" si="5"/>
        <v>10888.022294868111</v>
      </c>
      <c r="F28" s="10">
        <f t="shared" si="6"/>
        <v>10901.108204115675</v>
      </c>
    </row>
    <row r="29" spans="1:6" x14ac:dyDescent="0.35">
      <c r="A29" s="8" t="s">
        <v>74</v>
      </c>
      <c r="B29" s="56">
        <f>Peakers!E63</f>
        <v>194270471307.51318</v>
      </c>
      <c r="C29" s="56">
        <f>Peakers!F63</f>
        <v>14968251</v>
      </c>
      <c r="D29" s="56">
        <f>Peakers!G63</f>
        <v>14957700</v>
      </c>
      <c r="E29" s="4">
        <f t="shared" si="5"/>
        <v>12978.835757598747</v>
      </c>
      <c r="F29" s="10">
        <f t="shared" si="6"/>
        <v>12987.990888138764</v>
      </c>
    </row>
    <row r="30" spans="1:6" x14ac:dyDescent="0.35">
      <c r="A30" s="12" t="s">
        <v>89</v>
      </c>
      <c r="B30" s="57">
        <f>TMs!E15</f>
        <v>822086256000</v>
      </c>
      <c r="C30" s="57">
        <f>TMs!F15</f>
        <v>75839895</v>
      </c>
      <c r="D30" s="57">
        <f>TMs!G15</f>
        <v>75838528</v>
      </c>
      <c r="E30" s="7">
        <f t="shared" si="5"/>
        <v>10839.759944287898</v>
      </c>
      <c r="F30" s="61">
        <f t="shared" si="6"/>
        <v>10839.955332466368</v>
      </c>
    </row>
    <row r="31" spans="1:6" x14ac:dyDescent="0.35">
      <c r="A31" s="60" t="s">
        <v>90</v>
      </c>
      <c r="B31" s="62">
        <f>SUM(B25:B30)</f>
        <v>9976788387769.9512</v>
      </c>
      <c r="C31" s="62">
        <f t="shared" ref="C31:D31" si="9">SUM(C25:C30)</f>
        <v>932066946</v>
      </c>
      <c r="D31" s="62">
        <f t="shared" si="9"/>
        <v>878987543.79999995</v>
      </c>
      <c r="E31" s="63">
        <f t="shared" si="5"/>
        <v>10703.939701526495</v>
      </c>
      <c r="F31" s="64">
        <f t="shared" si="6"/>
        <v>11350.318281688888</v>
      </c>
    </row>
    <row r="33" spans="1:6" x14ac:dyDescent="0.35">
      <c r="A33" s="150" t="s">
        <v>20</v>
      </c>
      <c r="B33" s="151"/>
      <c r="C33" s="151"/>
      <c r="D33" s="151"/>
      <c r="E33" s="151"/>
      <c r="F33" s="152"/>
    </row>
    <row r="34" spans="1:6" x14ac:dyDescent="0.35">
      <c r="A34" s="54" t="s">
        <v>78</v>
      </c>
      <c r="B34" s="32" t="s">
        <v>5</v>
      </c>
      <c r="C34" s="31" t="s">
        <v>6</v>
      </c>
      <c r="D34" s="31" t="s">
        <v>7</v>
      </c>
      <c r="E34" s="58" t="s">
        <v>8</v>
      </c>
      <c r="F34" s="59" t="s">
        <v>9</v>
      </c>
    </row>
    <row r="35" spans="1:6" x14ac:dyDescent="0.35">
      <c r="A35" s="34" t="s">
        <v>79</v>
      </c>
      <c r="B35" s="56">
        <f>'San Juan'!E34</f>
        <v>1009146679632.9462</v>
      </c>
      <c r="C35" s="56">
        <f>'San Juan'!F34</f>
        <v>121602000</v>
      </c>
      <c r="D35" s="56">
        <f>'San Juan'!G34</f>
        <v>119264000</v>
      </c>
      <c r="E35" s="4">
        <f>IF(C35,B35/C35,0)</f>
        <v>8298.767122522213</v>
      </c>
      <c r="F35" s="10">
        <f>IF(D35,B35/D35,0)</f>
        <v>8461.452572720571</v>
      </c>
    </row>
    <row r="36" spans="1:6" x14ac:dyDescent="0.35">
      <c r="A36" s="34" t="s">
        <v>80</v>
      </c>
      <c r="B36" s="56">
        <f>'San Juan'!E39</f>
        <v>183253419358.7374</v>
      </c>
      <c r="C36" s="56">
        <f>'San Juan'!F39</f>
        <v>14302000</v>
      </c>
      <c r="D36" s="56">
        <f>'San Juan'!G39</f>
        <v>13021970</v>
      </c>
      <c r="E36" s="4">
        <f t="shared" ref="E36:E47" si="10">IF(C36,B36/C36,0)</f>
        <v>12813.132384193637</v>
      </c>
      <c r="F36" s="10">
        <f t="shared" ref="F36:F47" si="11">IF(D36,B36/D36,0)</f>
        <v>14072.634122082711</v>
      </c>
    </row>
    <row r="37" spans="1:6" x14ac:dyDescent="0.35">
      <c r="A37" s="103" t="s">
        <v>81</v>
      </c>
      <c r="B37" s="104">
        <f>SUM(B35:B36)</f>
        <v>1192400098991.6836</v>
      </c>
      <c r="C37" s="104">
        <f t="shared" ref="C37:D37" si="12">SUM(C35:C36)</f>
        <v>135904000</v>
      </c>
      <c r="D37" s="104">
        <f t="shared" si="12"/>
        <v>132285970</v>
      </c>
      <c r="E37" s="105">
        <f>B37/C37</f>
        <v>8773.8410862938817</v>
      </c>
      <c r="F37" s="106">
        <f>B37/D37</f>
        <v>9013.8062183894763</v>
      </c>
    </row>
    <row r="38" spans="1:6" x14ac:dyDescent="0.35">
      <c r="A38" s="8" t="s">
        <v>82</v>
      </c>
      <c r="B38" s="56">
        <f>'Palo Seco'!E23</f>
        <v>1826383807931.2676</v>
      </c>
      <c r="C38" s="56">
        <f>'Palo Seco'!F23</f>
        <v>187903000</v>
      </c>
      <c r="D38" s="56">
        <f>'Palo Seco'!G23</f>
        <v>171878370</v>
      </c>
      <c r="E38" s="4">
        <f t="shared" si="10"/>
        <v>9719.8225037985958</v>
      </c>
      <c r="F38" s="10">
        <f t="shared" si="11"/>
        <v>10626.024716962742</v>
      </c>
    </row>
    <row r="39" spans="1:6" x14ac:dyDescent="0.35">
      <c r="A39" s="8" t="s">
        <v>83</v>
      </c>
      <c r="B39" s="56">
        <f>Aguirre!E23</f>
        <v>1653261349512.6653</v>
      </c>
      <c r="C39" s="56">
        <f>Aguirre!F23</f>
        <v>151775000</v>
      </c>
      <c r="D39" s="56">
        <f>Aguirre!G23</f>
        <v>131387330</v>
      </c>
      <c r="E39" s="4">
        <f t="shared" si="10"/>
        <v>10892.843679872609</v>
      </c>
      <c r="F39" s="10">
        <f t="shared" si="11"/>
        <v>12583.110940093427</v>
      </c>
    </row>
    <row r="40" spans="1:6" x14ac:dyDescent="0.35">
      <c r="A40" s="12" t="s">
        <v>84</v>
      </c>
      <c r="B40" s="57">
        <f>'Costa Sur'!E23</f>
        <v>4542309691795.5996</v>
      </c>
      <c r="C40" s="57">
        <f>'Costa Sur'!F23</f>
        <v>404670000</v>
      </c>
      <c r="D40" s="57">
        <f>'Costa Sur'!G23</f>
        <v>379311000</v>
      </c>
      <c r="E40" s="7">
        <f t="shared" ref="E40" si="13">IF(C40,B40/C40,0)</f>
        <v>11224.725558592432</v>
      </c>
      <c r="F40" s="61">
        <f t="shared" ref="F40" si="14">IF(D40,B40/D40,0)</f>
        <v>11975.159412185778</v>
      </c>
    </row>
    <row r="41" spans="1:6" x14ac:dyDescent="0.35">
      <c r="A41" s="111" t="s">
        <v>85</v>
      </c>
      <c r="B41" s="104">
        <f>SUM(B37:B40)</f>
        <v>9214354948231.2148</v>
      </c>
      <c r="C41" s="104">
        <f t="shared" ref="C41:D41" si="15">SUM(C37:C40)</f>
        <v>880252000</v>
      </c>
      <c r="D41" s="104">
        <f t="shared" si="15"/>
        <v>814862670</v>
      </c>
      <c r="E41" s="105">
        <f>B41/C41</f>
        <v>10467.860281182224</v>
      </c>
      <c r="F41" s="106">
        <f>B41/D41</f>
        <v>11307.862401196038</v>
      </c>
    </row>
    <row r="42" spans="1:6" x14ac:dyDescent="0.35">
      <c r="A42" s="107" t="s">
        <v>86</v>
      </c>
      <c r="B42" s="108">
        <f>'Aguirre CC'!E41</f>
        <v>654663280452.24023</v>
      </c>
      <c r="C42" s="108">
        <f>'Aguirre CC'!F41</f>
        <v>45593000</v>
      </c>
      <c r="D42" s="108">
        <f>'Aguirre CC'!G41</f>
        <v>45410628</v>
      </c>
      <c r="E42" s="109">
        <f t="shared" si="10"/>
        <v>14358.855097322839</v>
      </c>
      <c r="F42" s="110">
        <f t="shared" si="11"/>
        <v>14416.521182051043</v>
      </c>
    </row>
    <row r="43" spans="1:6" x14ac:dyDescent="0.35">
      <c r="A43" s="8" t="s">
        <v>87</v>
      </c>
      <c r="B43" s="56">
        <f>Cambalache!E17</f>
        <v>177166780779.13184</v>
      </c>
      <c r="C43" s="56">
        <f>Cambalache!F17</f>
        <v>14512000</v>
      </c>
      <c r="D43" s="56">
        <f>Cambalache!G17</f>
        <v>14239740.00000002</v>
      </c>
      <c r="E43" s="4">
        <f t="shared" si="10"/>
        <v>12208.295257657926</v>
      </c>
      <c r="F43" s="10">
        <f t="shared" si="11"/>
        <v>12441.71458040186</v>
      </c>
    </row>
    <row r="44" spans="1:6" x14ac:dyDescent="0.35">
      <c r="A44" s="34" t="s">
        <v>88</v>
      </c>
      <c r="B44" s="56">
        <f>Mayaguez!E23</f>
        <v>151768326695.03232</v>
      </c>
      <c r="C44" s="56">
        <f>Mayaguez!F23</f>
        <v>14227200</v>
      </c>
      <c r="D44" s="56">
        <f>Mayaguez!G23</f>
        <v>14210140</v>
      </c>
      <c r="E44" s="4">
        <f t="shared" si="10"/>
        <v>10667.476853845614</v>
      </c>
      <c r="F44" s="10">
        <f t="shared" si="11"/>
        <v>10680.283705511158</v>
      </c>
    </row>
    <row r="45" spans="1:6" x14ac:dyDescent="0.35">
      <c r="A45" s="8" t="s">
        <v>74</v>
      </c>
      <c r="B45" s="56">
        <f>Peakers!E95</f>
        <v>275902762484.26758</v>
      </c>
      <c r="C45" s="56">
        <f>Peakers!F95</f>
        <v>20806800</v>
      </c>
      <c r="D45" s="56">
        <f>Peakers!G95</f>
        <v>20758203</v>
      </c>
      <c r="E45" s="4">
        <f t="shared" si="10"/>
        <v>13260.220816476709</v>
      </c>
      <c r="F45" s="10">
        <f t="shared" si="11"/>
        <v>13291.264300877468</v>
      </c>
    </row>
    <row r="46" spans="1:6" x14ac:dyDescent="0.35">
      <c r="A46" s="12" t="s">
        <v>89</v>
      </c>
      <c r="B46" s="57">
        <f>TMs!E23</f>
        <v>886316244829.48315</v>
      </c>
      <c r="C46" s="57">
        <f>TMs!F23</f>
        <v>79860094</v>
      </c>
      <c r="D46" s="57">
        <f>TMs!G23</f>
        <v>79858730</v>
      </c>
      <c r="E46" s="7">
        <f t="shared" si="10"/>
        <v>11098.362153561742</v>
      </c>
      <c r="F46" s="61">
        <f t="shared" si="11"/>
        <v>11098.551715378933</v>
      </c>
    </row>
    <row r="47" spans="1:6" x14ac:dyDescent="0.35">
      <c r="A47" s="60" t="s">
        <v>90</v>
      </c>
      <c r="B47" s="62">
        <f>SUM(B41:B46)</f>
        <v>11360172343471.369</v>
      </c>
      <c r="C47" s="62">
        <f t="shared" ref="C47:D47" si="16">SUM(C41:C46)</f>
        <v>1055251094</v>
      </c>
      <c r="D47" s="62">
        <f t="shared" si="16"/>
        <v>989340111</v>
      </c>
      <c r="E47" s="63">
        <f t="shared" si="10"/>
        <v>10765.373670838733</v>
      </c>
      <c r="F47" s="64">
        <f t="shared" si="11"/>
        <v>11482.575321836282</v>
      </c>
    </row>
  </sheetData>
  <mergeCells count="3">
    <mergeCell ref="A33:F33"/>
    <mergeCell ref="A17:F17"/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bd9865d-c7d0-4288-ab0a-9d4dee1c94e8">
      <Terms xmlns="http://schemas.microsoft.com/office/infopath/2007/PartnerControls"/>
    </lcf76f155ced4ddcb4097134ff3c332f>
    <TaxCatchAll xmlns="80985e37-4d14-49b1-85af-18f353798b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53AACB-6520-47D9-9331-BA387E1E7EF1}">
  <ds:schemaRefs>
    <ds:schemaRef ds:uri="http://www.w3.org/XML/1998/namespace"/>
    <ds:schemaRef ds:uri="http://purl.org/dc/terms/"/>
    <ds:schemaRef ds:uri="http://schemas.microsoft.com/office/infopath/2007/PartnerControls"/>
    <ds:schemaRef ds:uri="80985e37-4d14-49b1-85af-18f353798ba1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6bd9865d-c7d0-4288-ab0a-9d4dee1c94e8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3ABE55-6D81-4E9A-A8EA-687CCAF7B9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4992C9-E1E9-4151-9071-BA2A7C9E54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San Juan</vt:lpstr>
      <vt:lpstr>Palo Seco</vt:lpstr>
      <vt:lpstr>Costa Sur</vt:lpstr>
      <vt:lpstr>Aguirre</vt:lpstr>
      <vt:lpstr>Aguirre CC</vt:lpstr>
      <vt:lpstr>Cambalache</vt:lpstr>
      <vt:lpstr>Mayaguez</vt:lpstr>
      <vt:lpstr>Peakers</vt:lpstr>
      <vt:lpstr>TMs</vt:lpstr>
      <vt:lpstr>System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2026-10-01T21:15:01Z</dcterms:created>
  <dcterms:modified xsi:type="dcterms:W3CDTF">2026-10-07T16:29:01Z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0x010100356202C57E8A91488ECE962D63A71F10</vt:lpwstr>
  </property>
</Properties>
</file>