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updateLinks="always" defaultThemeVersion="166925"/>
  <xr:revisionPtr revIDLastSave="2577" documentId="11_CF634274626BF535B88FD07E6DB386DE2C73F518" xr6:coauthVersionLast="47" xr6:coauthVersionMax="47" xr10:uidLastSave="{8EBADDD0-BE12-45C4-ACB1-8904ACB67DA7}"/>
  <bookViews>
    <workbookView xWindow="-120" yWindow="-120" windowWidth="29040" windowHeight="15720" firstSheet="7" activeTab="9" xr2:uid="{00000000-000D-0000-FFFF-FFFF00000000}"/>
  </bookViews>
  <sheets>
    <sheet name="San Juan" sheetId="1" r:id="rId1"/>
    <sheet name="Palo Seco" sheetId="3" r:id="rId2"/>
    <sheet name="Costa Sur" sheetId="6" r:id="rId3"/>
    <sheet name="Aguirre" sheetId="5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2" l="1"/>
  <c r="G23" i="10"/>
  <c r="F23" i="10"/>
  <c r="C23" i="10"/>
  <c r="E22" i="10"/>
  <c r="E23" i="10" s="1"/>
  <c r="E21" i="10"/>
  <c r="I21" i="10" s="1"/>
  <c r="E20" i="10"/>
  <c r="I19" i="10"/>
  <c r="E19" i="10"/>
  <c r="H19" i="10" s="1"/>
  <c r="G15" i="10"/>
  <c r="F15" i="10"/>
  <c r="E15" i="10"/>
  <c r="I15" i="10" s="1"/>
  <c r="C15" i="10"/>
  <c r="E14" i="10"/>
  <c r="E13" i="10"/>
  <c r="I13" i="10" s="1"/>
  <c r="E12" i="10"/>
  <c r="E11" i="10"/>
  <c r="I11" i="10" s="1"/>
  <c r="G7" i="10"/>
  <c r="D14" i="12" s="1"/>
  <c r="F7" i="10"/>
  <c r="C7" i="10"/>
  <c r="E6" i="10"/>
  <c r="I5" i="10"/>
  <c r="E5" i="10"/>
  <c r="H5" i="10" s="1"/>
  <c r="E4" i="10"/>
  <c r="E7" i="10" s="1"/>
  <c r="I3" i="10"/>
  <c r="H3" i="10"/>
  <c r="E3" i="10"/>
  <c r="I85" i="11"/>
  <c r="H85" i="11"/>
  <c r="E85" i="11"/>
  <c r="I84" i="11"/>
  <c r="H84" i="11"/>
  <c r="E84" i="11"/>
  <c r="I83" i="11"/>
  <c r="G83" i="11"/>
  <c r="F83" i="11"/>
  <c r="H83" i="11" s="1"/>
  <c r="E83" i="11"/>
  <c r="C83" i="11"/>
  <c r="E82" i="11"/>
  <c r="I82" i="11" s="1"/>
  <c r="I81" i="11"/>
  <c r="H81" i="11"/>
  <c r="E81" i="11"/>
  <c r="G80" i="11"/>
  <c r="F80" i="11"/>
  <c r="C80" i="11"/>
  <c r="C86" i="11" s="1"/>
  <c r="E79" i="11"/>
  <c r="I79" i="11" s="1"/>
  <c r="I78" i="11"/>
  <c r="H78" i="11"/>
  <c r="E78" i="11"/>
  <c r="I77" i="11"/>
  <c r="E77" i="11"/>
  <c r="H77" i="11" s="1"/>
  <c r="G76" i="11"/>
  <c r="G86" i="11" s="1"/>
  <c r="F76" i="11"/>
  <c r="C76" i="11"/>
  <c r="I75" i="11"/>
  <c r="H75" i="11"/>
  <c r="E75" i="11"/>
  <c r="I74" i="11"/>
  <c r="E74" i="11"/>
  <c r="H74" i="11" s="1"/>
  <c r="I73" i="11"/>
  <c r="H73" i="11"/>
  <c r="E73" i="11"/>
  <c r="E76" i="11" s="1"/>
  <c r="H76" i="11" s="1"/>
  <c r="G72" i="11"/>
  <c r="I72" i="11" s="1"/>
  <c r="F72" i="11"/>
  <c r="H72" i="11" s="1"/>
  <c r="E72" i="11"/>
  <c r="C72" i="11"/>
  <c r="I71" i="11"/>
  <c r="E71" i="11"/>
  <c r="H71" i="11" s="1"/>
  <c r="I70" i="11"/>
  <c r="H70" i="11"/>
  <c r="E70" i="11"/>
  <c r="G69" i="11"/>
  <c r="I69" i="11" s="1"/>
  <c r="F69" i="11"/>
  <c r="H69" i="11" s="1"/>
  <c r="E69" i="11"/>
  <c r="C69" i="11"/>
  <c r="I68" i="11"/>
  <c r="E68" i="11"/>
  <c r="H68" i="11" s="1"/>
  <c r="E67" i="11"/>
  <c r="I67" i="11" s="1"/>
  <c r="G66" i="11"/>
  <c r="I66" i="11" s="1"/>
  <c r="F66" i="11"/>
  <c r="H66" i="11" s="1"/>
  <c r="E66" i="11"/>
  <c r="C66" i="11"/>
  <c r="I65" i="11"/>
  <c r="H65" i="11"/>
  <c r="E65" i="11"/>
  <c r="I64" i="11"/>
  <c r="H64" i="11"/>
  <c r="E64" i="11"/>
  <c r="G63" i="11"/>
  <c r="I63" i="11" s="1"/>
  <c r="F63" i="11"/>
  <c r="H63" i="11" s="1"/>
  <c r="E63" i="11"/>
  <c r="C63" i="11"/>
  <c r="I62" i="11"/>
  <c r="H62" i="11"/>
  <c r="E62" i="11"/>
  <c r="I61" i="11"/>
  <c r="H61" i="11"/>
  <c r="E61" i="11"/>
  <c r="I56" i="11"/>
  <c r="H56" i="11"/>
  <c r="E56" i="11"/>
  <c r="I55" i="11"/>
  <c r="H55" i="11"/>
  <c r="E55" i="11"/>
  <c r="G54" i="11"/>
  <c r="I54" i="11" s="1"/>
  <c r="F54" i="11"/>
  <c r="H54" i="11" s="1"/>
  <c r="E54" i="11"/>
  <c r="C54" i="11"/>
  <c r="I53" i="11"/>
  <c r="E53" i="11"/>
  <c r="H53" i="11" s="1"/>
  <c r="I52" i="11"/>
  <c r="H52" i="11"/>
  <c r="E52" i="11"/>
  <c r="G51" i="11"/>
  <c r="I51" i="11" s="1"/>
  <c r="F51" i="11"/>
  <c r="H51" i="11" s="1"/>
  <c r="E51" i="11"/>
  <c r="C51" i="11"/>
  <c r="I50" i="11"/>
  <c r="E50" i="11"/>
  <c r="H50" i="11" s="1"/>
  <c r="E49" i="11"/>
  <c r="I49" i="11" s="1"/>
  <c r="E48" i="11"/>
  <c r="I48" i="11" s="1"/>
  <c r="G47" i="11"/>
  <c r="F47" i="11"/>
  <c r="F57" i="11" s="1"/>
  <c r="C47" i="11"/>
  <c r="I46" i="11"/>
  <c r="H46" i="11"/>
  <c r="E46" i="11"/>
  <c r="E45" i="11"/>
  <c r="I45" i="11" s="1"/>
  <c r="I44" i="11"/>
  <c r="H44" i="11"/>
  <c r="E44" i="11"/>
  <c r="E47" i="11" s="1"/>
  <c r="I43" i="11"/>
  <c r="G43" i="11"/>
  <c r="F43" i="11"/>
  <c r="H43" i="11" s="1"/>
  <c r="E43" i="11"/>
  <c r="C43" i="11"/>
  <c r="E42" i="11"/>
  <c r="I42" i="11" s="1"/>
  <c r="I41" i="11"/>
  <c r="H41" i="11"/>
  <c r="E41" i="11"/>
  <c r="I40" i="11"/>
  <c r="G40" i="11"/>
  <c r="F40" i="11"/>
  <c r="H40" i="11" s="1"/>
  <c r="E40" i="11"/>
  <c r="C40" i="11"/>
  <c r="E39" i="11"/>
  <c r="I39" i="11" s="1"/>
  <c r="I38" i="11"/>
  <c r="H38" i="11"/>
  <c r="E38" i="11"/>
  <c r="I37" i="11"/>
  <c r="G37" i="11"/>
  <c r="F37" i="11"/>
  <c r="H37" i="11" s="1"/>
  <c r="E37" i="11"/>
  <c r="C37" i="11"/>
  <c r="I36" i="11"/>
  <c r="H36" i="11"/>
  <c r="E36" i="11"/>
  <c r="I35" i="11"/>
  <c r="H35" i="11"/>
  <c r="E35" i="11"/>
  <c r="I34" i="11"/>
  <c r="G34" i="11"/>
  <c r="G57" i="11" s="1"/>
  <c r="F34" i="11"/>
  <c r="H34" i="11" s="1"/>
  <c r="E34" i="11"/>
  <c r="C34" i="11"/>
  <c r="C57" i="11" s="1"/>
  <c r="I33" i="11"/>
  <c r="H33" i="11"/>
  <c r="E33" i="11"/>
  <c r="I32" i="11"/>
  <c r="H32" i="11"/>
  <c r="E32" i="11"/>
  <c r="I27" i="11"/>
  <c r="H27" i="11"/>
  <c r="E27" i="11"/>
  <c r="I26" i="11"/>
  <c r="H26" i="11"/>
  <c r="E26" i="11"/>
  <c r="I25" i="11"/>
  <c r="G25" i="11"/>
  <c r="F25" i="11"/>
  <c r="H25" i="11" s="1"/>
  <c r="E25" i="11"/>
  <c r="C25" i="11"/>
  <c r="E24" i="11"/>
  <c r="I24" i="11" s="1"/>
  <c r="I23" i="11"/>
  <c r="H23" i="11"/>
  <c r="E23" i="11"/>
  <c r="I22" i="11"/>
  <c r="G22" i="11"/>
  <c r="F22" i="11"/>
  <c r="H22" i="11" s="1"/>
  <c r="E22" i="11"/>
  <c r="C22" i="11"/>
  <c r="C28" i="11" s="1"/>
  <c r="E21" i="11"/>
  <c r="I21" i="11" s="1"/>
  <c r="I20" i="11"/>
  <c r="H20" i="11"/>
  <c r="E20" i="11"/>
  <c r="I19" i="11"/>
  <c r="E19" i="11"/>
  <c r="H19" i="11" s="1"/>
  <c r="G18" i="11"/>
  <c r="G28" i="11" s="1"/>
  <c r="F18" i="11"/>
  <c r="C18" i="11"/>
  <c r="I17" i="11"/>
  <c r="H17" i="11"/>
  <c r="E17" i="11"/>
  <c r="I16" i="11"/>
  <c r="E16" i="11"/>
  <c r="H16" i="11" s="1"/>
  <c r="E15" i="11"/>
  <c r="E18" i="11" s="1"/>
  <c r="H18" i="11" s="1"/>
  <c r="G14" i="11"/>
  <c r="I14" i="11" s="1"/>
  <c r="F14" i="11"/>
  <c r="H14" i="11" s="1"/>
  <c r="E14" i="11"/>
  <c r="C14" i="11"/>
  <c r="I13" i="11"/>
  <c r="E13" i="11"/>
  <c r="H13" i="11" s="1"/>
  <c r="I12" i="11"/>
  <c r="H12" i="11"/>
  <c r="E12" i="11"/>
  <c r="G11" i="11"/>
  <c r="I11" i="11" s="1"/>
  <c r="F11" i="11"/>
  <c r="H11" i="11" s="1"/>
  <c r="E11" i="11"/>
  <c r="C11" i="11"/>
  <c r="I10" i="11"/>
  <c r="E10" i="11"/>
  <c r="H10" i="11" s="1"/>
  <c r="E9" i="11"/>
  <c r="I9" i="11" s="1"/>
  <c r="G8" i="11"/>
  <c r="I8" i="11" s="1"/>
  <c r="F8" i="11"/>
  <c r="H8" i="11" s="1"/>
  <c r="E8" i="11"/>
  <c r="C8" i="11"/>
  <c r="I7" i="11"/>
  <c r="H7" i="11"/>
  <c r="E7" i="11"/>
  <c r="I6" i="11"/>
  <c r="H6" i="11"/>
  <c r="E6" i="11"/>
  <c r="G5" i="11"/>
  <c r="I5" i="11" s="1"/>
  <c r="F5" i="11"/>
  <c r="H5" i="11" s="1"/>
  <c r="E5" i="11"/>
  <c r="E28" i="11" s="1"/>
  <c r="C5" i="11"/>
  <c r="I4" i="11"/>
  <c r="H4" i="11"/>
  <c r="E4" i="11"/>
  <c r="I3" i="11"/>
  <c r="H3" i="11"/>
  <c r="E3" i="11"/>
  <c r="G23" i="8"/>
  <c r="F23" i="8"/>
  <c r="C44" i="12" s="1"/>
  <c r="E23" i="8"/>
  <c r="I23" i="8" s="1"/>
  <c r="C23" i="8"/>
  <c r="I22" i="8"/>
  <c r="E22" i="8"/>
  <c r="H22" i="8" s="1"/>
  <c r="E21" i="8"/>
  <c r="I21" i="8" s="1"/>
  <c r="I20" i="8"/>
  <c r="H20" i="8"/>
  <c r="E20" i="8"/>
  <c r="I19" i="8"/>
  <c r="H19" i="8"/>
  <c r="E19" i="8"/>
  <c r="I15" i="8"/>
  <c r="G15" i="8"/>
  <c r="F15" i="8"/>
  <c r="C15" i="8"/>
  <c r="E14" i="8"/>
  <c r="I14" i="8" s="1"/>
  <c r="I13" i="8"/>
  <c r="H13" i="8"/>
  <c r="E13" i="8"/>
  <c r="I12" i="8"/>
  <c r="H12" i="8"/>
  <c r="E12" i="8"/>
  <c r="I11" i="8"/>
  <c r="H11" i="8"/>
  <c r="E11" i="8"/>
  <c r="E15" i="8" s="1"/>
  <c r="H15" i="8" s="1"/>
  <c r="G7" i="8"/>
  <c r="F7" i="8"/>
  <c r="E7" i="8"/>
  <c r="I7" i="8" s="1"/>
  <c r="C7" i="8"/>
  <c r="I6" i="8"/>
  <c r="E6" i="8"/>
  <c r="H6" i="8" s="1"/>
  <c r="E5" i="8"/>
  <c r="I5" i="8" s="1"/>
  <c r="I4" i="8"/>
  <c r="H4" i="8"/>
  <c r="E4" i="8"/>
  <c r="I3" i="8"/>
  <c r="H3" i="8"/>
  <c r="E3" i="8"/>
  <c r="I17" i="7"/>
  <c r="G17" i="7"/>
  <c r="F17" i="7"/>
  <c r="E17" i="7"/>
  <c r="H17" i="7" s="1"/>
  <c r="C17" i="7"/>
  <c r="I16" i="7"/>
  <c r="H16" i="7"/>
  <c r="E16" i="7"/>
  <c r="I15" i="7"/>
  <c r="H15" i="7"/>
  <c r="E15" i="7"/>
  <c r="I11" i="7"/>
  <c r="G11" i="7"/>
  <c r="F11" i="7"/>
  <c r="E11" i="7"/>
  <c r="H11" i="7" s="1"/>
  <c r="C11" i="7"/>
  <c r="I10" i="7"/>
  <c r="H10" i="7"/>
  <c r="E10" i="7"/>
  <c r="I9" i="7"/>
  <c r="H9" i="7"/>
  <c r="E9" i="7"/>
  <c r="I5" i="7"/>
  <c r="G5" i="7"/>
  <c r="F5" i="7"/>
  <c r="E5" i="7"/>
  <c r="H5" i="7" s="1"/>
  <c r="C5" i="7"/>
  <c r="I4" i="7"/>
  <c r="H4" i="7"/>
  <c r="E4" i="7"/>
  <c r="I3" i="7"/>
  <c r="H3" i="7"/>
  <c r="E3" i="7"/>
  <c r="G41" i="9"/>
  <c r="F41" i="9"/>
  <c r="C41" i="9"/>
  <c r="E40" i="9"/>
  <c r="I40" i="9" s="1"/>
  <c r="I39" i="9"/>
  <c r="H39" i="9"/>
  <c r="E39" i="9"/>
  <c r="I38" i="9"/>
  <c r="E38" i="9"/>
  <c r="H38" i="9" s="1"/>
  <c r="H37" i="9"/>
  <c r="E37" i="9"/>
  <c r="I37" i="9" s="1"/>
  <c r="I36" i="9"/>
  <c r="H36" i="9"/>
  <c r="E36" i="9"/>
  <c r="I35" i="9"/>
  <c r="H35" i="9"/>
  <c r="E35" i="9"/>
  <c r="I34" i="9"/>
  <c r="H34" i="9"/>
  <c r="E34" i="9"/>
  <c r="H33" i="9"/>
  <c r="E33" i="9"/>
  <c r="I33" i="9" s="1"/>
  <c r="E32" i="9"/>
  <c r="I32" i="9" s="1"/>
  <c r="I31" i="9"/>
  <c r="H31" i="9"/>
  <c r="E31" i="9"/>
  <c r="I27" i="9"/>
  <c r="G27" i="9"/>
  <c r="F27" i="9"/>
  <c r="H27" i="9" s="1"/>
  <c r="E27" i="9"/>
  <c r="C27" i="9"/>
  <c r="E26" i="9"/>
  <c r="I26" i="9" s="1"/>
  <c r="I25" i="9"/>
  <c r="H25" i="9"/>
  <c r="E25" i="9"/>
  <c r="I24" i="9"/>
  <c r="E24" i="9"/>
  <c r="H24" i="9" s="1"/>
  <c r="H23" i="9"/>
  <c r="E23" i="9"/>
  <c r="I23" i="9" s="1"/>
  <c r="I22" i="9"/>
  <c r="H22" i="9"/>
  <c r="E22" i="9"/>
  <c r="I21" i="9"/>
  <c r="H21" i="9"/>
  <c r="E21" i="9"/>
  <c r="I20" i="9"/>
  <c r="H20" i="9"/>
  <c r="E20" i="9"/>
  <c r="H19" i="9"/>
  <c r="E19" i="9"/>
  <c r="I19" i="9" s="1"/>
  <c r="E18" i="9"/>
  <c r="I18" i="9" s="1"/>
  <c r="I17" i="9"/>
  <c r="H17" i="9"/>
  <c r="E17" i="9"/>
  <c r="G13" i="9"/>
  <c r="D10" i="12" s="1"/>
  <c r="F13" i="9"/>
  <c r="H13" i="9" s="1"/>
  <c r="C13" i="9"/>
  <c r="E12" i="9"/>
  <c r="I12" i="9" s="1"/>
  <c r="I11" i="9"/>
  <c r="H11" i="9"/>
  <c r="E11" i="9"/>
  <c r="I10" i="9"/>
  <c r="E10" i="9"/>
  <c r="H10" i="9" s="1"/>
  <c r="H9" i="9"/>
  <c r="E9" i="9"/>
  <c r="I9" i="9" s="1"/>
  <c r="I8" i="9"/>
  <c r="H8" i="9"/>
  <c r="E8" i="9"/>
  <c r="H7" i="9"/>
  <c r="E7" i="9"/>
  <c r="I7" i="9" s="1"/>
  <c r="I6" i="9"/>
  <c r="H6" i="9"/>
  <c r="E6" i="9"/>
  <c r="H5" i="9"/>
  <c r="E5" i="9"/>
  <c r="I5" i="9" s="1"/>
  <c r="E4" i="9"/>
  <c r="I4" i="9" s="1"/>
  <c r="I3" i="9"/>
  <c r="H3" i="9"/>
  <c r="E3" i="9"/>
  <c r="E13" i="9" s="1"/>
  <c r="B10" i="12" s="1"/>
  <c r="E10" i="12" s="1"/>
  <c r="I23" i="5"/>
  <c r="G23" i="5"/>
  <c r="D39" i="12" s="1"/>
  <c r="F23" i="5"/>
  <c r="C39" i="12" s="1"/>
  <c r="C23" i="5"/>
  <c r="E22" i="5"/>
  <c r="E21" i="5"/>
  <c r="I21" i="5" s="1"/>
  <c r="E20" i="5"/>
  <c r="E23" i="5" s="1"/>
  <c r="I19" i="5"/>
  <c r="H19" i="5"/>
  <c r="E19" i="5"/>
  <c r="G15" i="5"/>
  <c r="F15" i="5"/>
  <c r="C15" i="5"/>
  <c r="E14" i="5"/>
  <c r="H13" i="5"/>
  <c r="E13" i="5"/>
  <c r="I13" i="5" s="1"/>
  <c r="E12" i="5"/>
  <c r="I11" i="5"/>
  <c r="H11" i="5"/>
  <c r="E11" i="5"/>
  <c r="E15" i="5" s="1"/>
  <c r="G7" i="5"/>
  <c r="F7" i="5"/>
  <c r="C7" i="5"/>
  <c r="E6" i="5"/>
  <c r="I5" i="5" s="1"/>
  <c r="H5" i="5"/>
  <c r="E5" i="5"/>
  <c r="E4" i="5"/>
  <c r="I3" i="5"/>
  <c r="H3" i="5"/>
  <c r="E3" i="5"/>
  <c r="E7" i="5" s="1"/>
  <c r="G23" i="6"/>
  <c r="D40" i="12" s="1"/>
  <c r="F23" i="6"/>
  <c r="C23" i="6"/>
  <c r="E22" i="6"/>
  <c r="E23" i="6" s="1"/>
  <c r="E21" i="6"/>
  <c r="I21" i="6" s="1"/>
  <c r="E20" i="6"/>
  <c r="I19" i="6" s="1"/>
  <c r="E19" i="6"/>
  <c r="H19" i="6" s="1"/>
  <c r="G15" i="6"/>
  <c r="D24" i="12" s="1"/>
  <c r="F15" i="6"/>
  <c r="C24" i="12" s="1"/>
  <c r="E15" i="6"/>
  <c r="C15" i="6"/>
  <c r="E14" i="6"/>
  <c r="H13" i="6"/>
  <c r="E13" i="6"/>
  <c r="I13" i="6" s="1"/>
  <c r="E12" i="6"/>
  <c r="E11" i="6"/>
  <c r="I11" i="6" s="1"/>
  <c r="G7" i="6"/>
  <c r="D8" i="12" s="1"/>
  <c r="F7" i="6"/>
  <c r="C7" i="6"/>
  <c r="E6" i="6"/>
  <c r="I5" i="6" s="1"/>
  <c r="E5" i="6"/>
  <c r="H5" i="6" s="1"/>
  <c r="E4" i="6"/>
  <c r="H3" i="6"/>
  <c r="E3" i="6"/>
  <c r="I3" i="6" s="1"/>
  <c r="G23" i="3"/>
  <c r="F23" i="3"/>
  <c r="C23" i="3"/>
  <c r="E22" i="3"/>
  <c r="E21" i="3"/>
  <c r="I21" i="3" s="1"/>
  <c r="E20" i="3"/>
  <c r="I19" i="3" s="1"/>
  <c r="H19" i="3"/>
  <c r="E19" i="3"/>
  <c r="G15" i="3"/>
  <c r="F15" i="3"/>
  <c r="C15" i="3"/>
  <c r="E14" i="3"/>
  <c r="I13" i="3"/>
  <c r="H13" i="3"/>
  <c r="E13" i="3"/>
  <c r="E12" i="3"/>
  <c r="E11" i="3"/>
  <c r="E15" i="3" s="1"/>
  <c r="G7" i="3"/>
  <c r="F7" i="3"/>
  <c r="C7" i="3"/>
  <c r="E6" i="3"/>
  <c r="I5" i="3"/>
  <c r="H5" i="3"/>
  <c r="E5" i="3"/>
  <c r="E4" i="3"/>
  <c r="I3" i="3"/>
  <c r="E3" i="3"/>
  <c r="E7" i="3" s="1"/>
  <c r="G38" i="1"/>
  <c r="F38" i="1"/>
  <c r="E38" i="1"/>
  <c r="I38" i="1" s="1"/>
  <c r="C38" i="1"/>
  <c r="I37" i="1"/>
  <c r="E37" i="1"/>
  <c r="H37" i="1" s="1"/>
  <c r="I36" i="1"/>
  <c r="H36" i="1"/>
  <c r="E36" i="1"/>
  <c r="G33" i="1"/>
  <c r="F33" i="1"/>
  <c r="C33" i="1"/>
  <c r="E32" i="1"/>
  <c r="E33" i="1" s="1"/>
  <c r="E31" i="1"/>
  <c r="I31" i="1" s="1"/>
  <c r="E30" i="1"/>
  <c r="I29" i="1"/>
  <c r="E29" i="1"/>
  <c r="H29" i="1" s="1"/>
  <c r="G25" i="1"/>
  <c r="D20" i="12" s="1"/>
  <c r="F25" i="1"/>
  <c r="E25" i="1"/>
  <c r="C25" i="1"/>
  <c r="H24" i="1"/>
  <c r="E24" i="1"/>
  <c r="I24" i="1" s="1"/>
  <c r="I23" i="1"/>
  <c r="H23" i="1"/>
  <c r="E23" i="1"/>
  <c r="G20" i="1"/>
  <c r="D19" i="12" s="1"/>
  <c r="F20" i="1"/>
  <c r="C19" i="12" s="1"/>
  <c r="E20" i="1"/>
  <c r="C20" i="1"/>
  <c r="E19" i="1"/>
  <c r="E18" i="1"/>
  <c r="I18" i="1" s="1"/>
  <c r="E17" i="1"/>
  <c r="E16" i="1"/>
  <c r="I16" i="1" s="1"/>
  <c r="G12" i="1"/>
  <c r="D4" i="12" s="1"/>
  <c r="F12" i="1"/>
  <c r="C12" i="1"/>
  <c r="I11" i="1"/>
  <c r="H11" i="1"/>
  <c r="E11" i="1"/>
  <c r="I10" i="1"/>
  <c r="H10" i="1"/>
  <c r="E10" i="1"/>
  <c r="E12" i="1" s="1"/>
  <c r="G7" i="1"/>
  <c r="F7" i="1"/>
  <c r="C7" i="1"/>
  <c r="E6" i="1"/>
  <c r="I5" i="1"/>
  <c r="E5" i="1"/>
  <c r="H5" i="1" s="1"/>
  <c r="E4" i="1"/>
  <c r="H3" i="1"/>
  <c r="E3" i="1"/>
  <c r="I3" i="1" s="1"/>
  <c r="D46" i="12"/>
  <c r="C46" i="12"/>
  <c r="D45" i="12"/>
  <c r="D44" i="12"/>
  <c r="D43" i="12"/>
  <c r="C43" i="12"/>
  <c r="B43" i="12"/>
  <c r="D42" i="12"/>
  <c r="C42" i="12"/>
  <c r="C40" i="12"/>
  <c r="D38" i="12"/>
  <c r="C38" i="12"/>
  <c r="D37" i="12"/>
  <c r="D36" i="12"/>
  <c r="C36" i="12"/>
  <c r="D35" i="12"/>
  <c r="C35" i="12"/>
  <c r="D30" i="12"/>
  <c r="C30" i="12"/>
  <c r="D28" i="12"/>
  <c r="F28" i="12" s="1"/>
  <c r="C28" i="12"/>
  <c r="B28" i="12"/>
  <c r="D27" i="12"/>
  <c r="F27" i="12" s="1"/>
  <c r="C27" i="12"/>
  <c r="E27" i="12" s="1"/>
  <c r="B27" i="12"/>
  <c r="D26" i="12"/>
  <c r="C26" i="12"/>
  <c r="B26" i="12"/>
  <c r="D23" i="12"/>
  <c r="C23" i="12"/>
  <c r="D22" i="12"/>
  <c r="C22" i="12"/>
  <c r="C21" i="12"/>
  <c r="C20" i="12"/>
  <c r="C14" i="12"/>
  <c r="B13" i="12"/>
  <c r="D12" i="12"/>
  <c r="F12" i="12" s="1"/>
  <c r="C12" i="12"/>
  <c r="E12" i="12" s="1"/>
  <c r="B12" i="12"/>
  <c r="D11" i="12"/>
  <c r="F11" i="12" s="1"/>
  <c r="C11" i="12"/>
  <c r="E11" i="12" s="1"/>
  <c r="B11" i="12"/>
  <c r="C10" i="12"/>
  <c r="C8" i="12"/>
  <c r="D7" i="12"/>
  <c r="C7" i="12"/>
  <c r="D6" i="12"/>
  <c r="C6" i="12"/>
  <c r="C5" i="12"/>
  <c r="C9" i="12" s="1"/>
  <c r="C4" i="12"/>
  <c r="D3" i="12"/>
  <c r="C3" i="12"/>
  <c r="I33" i="1" l="1"/>
  <c r="H33" i="1"/>
  <c r="B35" i="12"/>
  <c r="E6" i="12"/>
  <c r="F10" i="12"/>
  <c r="E26" i="12"/>
  <c r="B23" i="12"/>
  <c r="I15" i="5"/>
  <c r="H15" i="5"/>
  <c r="B39" i="12"/>
  <c r="H23" i="5"/>
  <c r="H25" i="1"/>
  <c r="I25" i="1"/>
  <c r="B20" i="12"/>
  <c r="F20" i="12" s="1"/>
  <c r="B7" i="12"/>
  <c r="I7" i="5"/>
  <c r="H7" i="5"/>
  <c r="H41" i="9"/>
  <c r="D13" i="12"/>
  <c r="F13" i="12" s="1"/>
  <c r="I28" i="11"/>
  <c r="D29" i="12"/>
  <c r="E4" i="12"/>
  <c r="D21" i="12"/>
  <c r="D25" i="12" s="1"/>
  <c r="D31" i="12" s="1"/>
  <c r="F19" i="12"/>
  <c r="B22" i="12"/>
  <c r="F22" i="12" s="1"/>
  <c r="I15" i="3"/>
  <c r="H15" i="3"/>
  <c r="I13" i="9"/>
  <c r="E57" i="11"/>
  <c r="B29" i="12" s="1"/>
  <c r="I47" i="11"/>
  <c r="B6" i="12"/>
  <c r="I7" i="3"/>
  <c r="H7" i="3"/>
  <c r="F4" i="12"/>
  <c r="H80" i="11"/>
  <c r="F7" i="12"/>
  <c r="D41" i="12"/>
  <c r="D47" i="12" s="1"/>
  <c r="I12" i="1"/>
  <c r="B4" i="12"/>
  <c r="H12" i="1"/>
  <c r="I23" i="10"/>
  <c r="H23" i="10"/>
  <c r="B46" i="12"/>
  <c r="F46" i="12" s="1"/>
  <c r="E23" i="12"/>
  <c r="B14" i="12"/>
  <c r="E14" i="12" s="1"/>
  <c r="I7" i="10"/>
  <c r="H7" i="10"/>
  <c r="E35" i="12"/>
  <c r="F6" i="12"/>
  <c r="F26" i="12"/>
  <c r="H15" i="6"/>
  <c r="I15" i="6"/>
  <c r="B24" i="12"/>
  <c r="I23" i="6"/>
  <c r="H23" i="6"/>
  <c r="B40" i="12"/>
  <c r="E40" i="12" s="1"/>
  <c r="D5" i="12"/>
  <c r="D9" i="12" s="1"/>
  <c r="C25" i="12"/>
  <c r="B19" i="12"/>
  <c r="I20" i="1"/>
  <c r="H20" i="1"/>
  <c r="E24" i="12"/>
  <c r="E39" i="12"/>
  <c r="C29" i="12"/>
  <c r="E29" i="12" s="1"/>
  <c r="H57" i="11"/>
  <c r="F23" i="12"/>
  <c r="E43" i="12"/>
  <c r="F43" i="12"/>
  <c r="E28" i="12"/>
  <c r="E19" i="12"/>
  <c r="F24" i="12"/>
  <c r="F39" i="12"/>
  <c r="C37" i="12"/>
  <c r="C41" i="12" s="1"/>
  <c r="H18" i="1"/>
  <c r="H3" i="3"/>
  <c r="E23" i="3"/>
  <c r="E41" i="9"/>
  <c r="H5" i="8"/>
  <c r="H21" i="8"/>
  <c r="H9" i="11"/>
  <c r="H15" i="11"/>
  <c r="H49" i="11"/>
  <c r="H67" i="11"/>
  <c r="E80" i="11"/>
  <c r="I80" i="11" s="1"/>
  <c r="H13" i="10"/>
  <c r="I15" i="11"/>
  <c r="I18" i="11"/>
  <c r="F28" i="11"/>
  <c r="I76" i="11"/>
  <c r="F86" i="11"/>
  <c r="H21" i="10"/>
  <c r="B30" i="12"/>
  <c r="E30" i="12" s="1"/>
  <c r="E7" i="1"/>
  <c r="H31" i="1"/>
  <c r="H11" i="3"/>
  <c r="E7" i="6"/>
  <c r="H21" i="6"/>
  <c r="I11" i="3"/>
  <c r="B36" i="12"/>
  <c r="F36" i="12" s="1"/>
  <c r="H47" i="11"/>
  <c r="H15" i="10"/>
  <c r="H16" i="1"/>
  <c r="H21" i="3"/>
  <c r="H11" i="6"/>
  <c r="H21" i="5"/>
  <c r="H11" i="10"/>
  <c r="B44" i="12"/>
  <c r="F44" i="12" s="1"/>
  <c r="H38" i="1"/>
  <c r="H4" i="9"/>
  <c r="H12" i="9"/>
  <c r="H18" i="9"/>
  <c r="H26" i="9"/>
  <c r="H32" i="9"/>
  <c r="H40" i="9"/>
  <c r="H7" i="8"/>
  <c r="H14" i="8"/>
  <c r="H23" i="8"/>
  <c r="H21" i="11"/>
  <c r="H24" i="11"/>
  <c r="H39" i="11"/>
  <c r="H42" i="11"/>
  <c r="H45" i="11"/>
  <c r="H48" i="11"/>
  <c r="H79" i="11"/>
  <c r="H82" i="11"/>
  <c r="E44" i="12" l="1"/>
  <c r="B21" i="12"/>
  <c r="C45" i="12"/>
  <c r="E22" i="12"/>
  <c r="E86" i="11"/>
  <c r="C31" i="12"/>
  <c r="F14" i="12"/>
  <c r="F40" i="12"/>
  <c r="B42" i="12"/>
  <c r="I41" i="9"/>
  <c r="D15" i="12"/>
  <c r="F29" i="12"/>
  <c r="E36" i="12"/>
  <c r="C13" i="12"/>
  <c r="H28" i="11"/>
  <c r="H23" i="3"/>
  <c r="B38" i="12"/>
  <c r="I23" i="3"/>
  <c r="E46" i="12"/>
  <c r="I57" i="11"/>
  <c r="B37" i="12"/>
  <c r="F35" i="12"/>
  <c r="E20" i="12"/>
  <c r="H7" i="1"/>
  <c r="B3" i="12"/>
  <c r="I7" i="1"/>
  <c r="C47" i="12"/>
  <c r="F30" i="12"/>
  <c r="I7" i="6"/>
  <c r="H7" i="6"/>
  <c r="B8" i="12"/>
  <c r="E8" i="12" l="1"/>
  <c r="F8" i="12"/>
  <c r="E38" i="12"/>
  <c r="F38" i="12"/>
  <c r="B45" i="12"/>
  <c r="F45" i="12" s="1"/>
  <c r="I86" i="11"/>
  <c r="E3" i="12"/>
  <c r="B5" i="12"/>
  <c r="F3" i="12"/>
  <c r="E13" i="12"/>
  <c r="C15" i="12"/>
  <c r="H86" i="11"/>
  <c r="E21" i="12"/>
  <c r="F21" i="12"/>
  <c r="B25" i="12"/>
  <c r="F42" i="12"/>
  <c r="E42" i="12"/>
  <c r="F37" i="12"/>
  <c r="E37" i="12"/>
  <c r="B41" i="12"/>
  <c r="F41" i="12" l="1"/>
  <c r="E41" i="12"/>
  <c r="B47" i="12"/>
  <c r="B9" i="12"/>
  <c r="E5" i="12"/>
  <c r="F5" i="12"/>
  <c r="B31" i="12"/>
  <c r="F25" i="12"/>
  <c r="E25" i="12"/>
  <c r="E45" i="12"/>
  <c r="F31" i="12" l="1"/>
  <c r="E31" i="12"/>
  <c r="B15" i="12"/>
  <c r="E9" i="12"/>
  <c r="F9" i="12"/>
  <c r="F47" i="12"/>
  <c r="E47" i="12"/>
  <c r="F15" i="12" l="1"/>
  <c r="E15" i="12"/>
</calcChain>
</file>

<file path=xl/sharedStrings.xml><?xml version="1.0" encoding="utf-8"?>
<sst xmlns="http://schemas.openxmlformats.org/spreadsheetml/2006/main" count="738" uniqueCount="92">
  <si>
    <t>July 2025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</si>
  <si>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</si>
  <si>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</si>
  <si>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</si>
  <si>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</si>
  <si>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</si>
  <si>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</si>
  <si>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</si>
  <si>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</si>
  <si>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</si>
  <si>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</si>
  <si>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</si>
  <si>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</si>
  <si>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</si>
  <si>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</si>
  <si>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>San Juan 7</t>
  </si>
  <si>
    <t>Bunker C</t>
  </si>
  <si>
    <t>San Juan 9</t>
  </si>
  <si>
    <t>Total San Juan - Steam</t>
  </si>
  <si>
    <t>August 2025</t>
  </si>
  <si>
    <t>September 2025</t>
  </si>
  <si>
    <t>Palo Seco 3</t>
  </si>
  <si>
    <t>Palo Seco 4</t>
  </si>
  <si>
    <t>Total Palo Seco - Steam</t>
  </si>
  <si>
    <t>Costa Sur 5</t>
  </si>
  <si>
    <t>Costa Sur 6</t>
  </si>
  <si>
    <t>Total Costa Sur - Steam</t>
  </si>
  <si>
    <t>Aguirre 1</t>
  </si>
  <si>
    <t>Aguirre 2</t>
  </si>
  <si>
    <t>Total Aguirre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</si>
  <si>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</si>
  <si>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</si>
  <si>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</si>
  <si>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</si>
  <si>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</si>
  <si>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</si>
  <si>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</si>
  <si>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</si>
  <si>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</si>
  <si>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</si>
  <si>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</si>
  <si>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</si>
  <si>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</si>
  <si>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</si>
  <si>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</si>
  <si>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</si>
  <si>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</si>
  <si>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</si>
  <si>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</si>
  <si>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</si>
  <si>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</si>
  <si>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</si>
  <si>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</si>
  <si>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</si>
  <si>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</si>
  <si>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</si>
  <si>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</si>
  <si>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</si>
  <si>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</si>
  <si>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</si>
  <si>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</si>
  <si>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</si>
  <si>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</si>
  <si>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</si>
  <si>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</si>
  <si>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</si>
  <si>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</si>
  <si>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</si>
  <si>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</si>
  <si>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</si>
  <si>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</si>
  <si>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</si>
  <si>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</si>
  <si>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</si>
  <si>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</t>
  </si>
  <si>
    <t>San Juan TMs</t>
  </si>
  <si>
    <t>Palo Seco TMs</t>
  </si>
  <si>
    <t>Total TMs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</si>
  <si>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</si>
  <si>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</si>
  <si>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</si>
  <si>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</si>
  <si>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</si>
  <si>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</si>
  <si>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</si>
  <si>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</si>
  <si>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</si>
  <si>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</si>
  <si>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</si>
  <si>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Total Peakers -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</si>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</sst>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scheme val="minor"/>
    </font>
    <font>
      <sz val="11"/>
      <color rgb="FF24242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5" fillId="4" borderId="1" xfId="0" applyFont="1" applyFill="1" applyBorder="1"/>
    <xf numFmtId="3" fontId="5" fillId="0" borderId="1" xfId="0" applyNumberFormat="1" applyFont="1" applyBorder="1"/>
    <xf numFmtId="3" fontId="4" fillId="0" borderId="3" xfId="0" applyNumberFormat="1" applyFont="1" applyBorder="1"/>
    <xf numFmtId="0" fontId="5" fillId="4" borderId="3" xfId="0" applyFont="1" applyFill="1" applyBorder="1"/>
    <xf numFmtId="164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4" fillId="0" borderId="1" xfId="0" applyNumberFormat="1" applyFont="1" applyBorder="1"/>
    <xf numFmtId="0" fontId="3" fillId="0" borderId="9" xfId="0" applyFont="1" applyBorder="1"/>
    <xf numFmtId="164" fontId="0" fillId="0" borderId="1" xfId="0" applyNumberFormat="1" applyBorder="1"/>
    <xf numFmtId="0" fontId="6" fillId="6" borderId="22" xfId="0" applyFont="1" applyFill="1" applyBorder="1" applyAlignment="1">
      <alignment vertical="center"/>
    </xf>
    <xf numFmtId="164" fontId="3" fillId="6" borderId="23" xfId="0" applyNumberFormat="1" applyFont="1" applyFill="1" applyBorder="1"/>
    <xf numFmtId="164" fontId="3" fillId="6" borderId="23" xfId="0" applyNumberFormat="1" applyFont="1" applyFill="1" applyBorder="1" applyAlignment="1">
      <alignment vertical="center"/>
    </xf>
    <xf numFmtId="164" fontId="3" fillId="6" borderId="24" xfId="0" applyNumberFormat="1" applyFont="1" applyFill="1" applyBorder="1" applyAlignment="1">
      <alignment vertical="center"/>
    </xf>
    <xf numFmtId="164" fontId="0" fillId="0" borderId="3" xfId="0" applyNumberFormat="1" applyBorder="1"/>
    <xf numFmtId="164" fontId="0" fillId="0" borderId="19" xfId="0" applyNumberFormat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164" fontId="0" fillId="0" borderId="5" xfId="0" applyNumberFormat="1" applyBorder="1"/>
    <xf numFmtId="164" fontId="0" fillId="0" borderId="5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3" fillId="0" borderId="22" xfId="0" applyFont="1" applyBorder="1"/>
    <xf numFmtId="164" fontId="3" fillId="0" borderId="23" xfId="0" applyNumberFormat="1" applyFont="1" applyBorder="1"/>
    <xf numFmtId="164" fontId="3" fillId="0" borderId="23" xfId="0" applyNumberFormat="1" applyFont="1" applyBorder="1" applyAlignment="1">
      <alignment vertical="center"/>
    </xf>
    <xf numFmtId="164" fontId="3" fillId="5" borderId="24" xfId="0" applyNumberFormat="1" applyFont="1" applyFill="1" applyBorder="1" applyAlignment="1">
      <alignment vertical="center"/>
    </xf>
    <xf numFmtId="164" fontId="0" fillId="0" borderId="0" xfId="0" applyNumberFormat="1"/>
    <xf numFmtId="0" fontId="3" fillId="0" borderId="16" xfId="0" applyFont="1" applyBorder="1"/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5" borderId="10" xfId="0" applyNumberFormat="1" applyFont="1" applyFill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64" fontId="6" fillId="5" borderId="15" xfId="0" applyNumberFormat="1" applyFont="1" applyFill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" fontId="3" fillId="0" borderId="14" xfId="0" applyNumberFormat="1" applyFont="1" applyBorder="1" applyAlignment="1">
      <alignment vertical="center"/>
    </xf>
    <xf numFmtId="1" fontId="3" fillId="0" borderId="15" xfId="0" applyNumberFormat="1" applyFont="1" applyBorder="1" applyAlignment="1">
      <alignment vertical="center"/>
    </xf>
    <xf numFmtId="43" fontId="3" fillId="0" borderId="14" xfId="0" applyNumberFormat="1" applyFont="1" applyBorder="1" applyAlignment="1">
      <alignment vertical="center"/>
    </xf>
    <xf numFmtId="164" fontId="5" fillId="0" borderId="23" xfId="0" applyNumberFormat="1" applyFont="1" applyBorder="1"/>
    <xf numFmtId="164" fontId="5" fillId="2" borderId="23" xfId="0" applyNumberFormat="1" applyFont="1" applyFill="1" applyBorder="1"/>
    <xf numFmtId="164" fontId="3" fillId="0" borderId="24" xfId="0" applyNumberFormat="1" applyFon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2" fontId="5" fillId="0" borderId="3" xfId="0" applyNumberFormat="1" applyFont="1" applyBorder="1"/>
    <xf numFmtId="0" fontId="5" fillId="0" borderId="3" xfId="0" applyFont="1" applyBorder="1"/>
    <xf numFmtId="3" fontId="5" fillId="0" borderId="3" xfId="0" applyNumberFormat="1" applyFont="1" applyBorder="1"/>
    <xf numFmtId="1" fontId="3" fillId="0" borderId="19" xfId="0" applyNumberFormat="1" applyFont="1" applyBorder="1" applyAlignment="1">
      <alignment vertical="center"/>
    </xf>
    <xf numFmtId="43" fontId="3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10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" fontId="1" fillId="0" borderId="17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C6" sqref="C6"/>
    </sheetView>
  </sheetViews>
  <sheetFormatPr defaultRowHeight="15" x14ac:dyDescent="0.25"/>
  <cols>
    <col min="1" max="1" width="21.5703125" style="31" bestFit="1" customWidth="1"/>
    <col min="2" max="2" width="9.28515625" style="31" bestFit="1" customWidth="1"/>
    <col min="3" max="3" width="23" style="31" bestFit="1" customWidth="1"/>
    <col min="4" max="4" width="26.28515625" style="31" bestFit="1" customWidth="1"/>
    <col min="5" max="5" width="19.7109375" style="31" bestFit="1" customWidth="1"/>
    <col min="6" max="6" width="23" style="31" bestFit="1" customWidth="1"/>
    <col min="7" max="7" width="21.140625" style="31" bestFit="1" customWidth="1"/>
    <col min="8" max="8" width="26" style="31" bestFit="1" customWidth="1"/>
    <col min="9" max="9" width="24" style="31" bestFit="1" customWidth="1"/>
    <col min="10" max="10" width="9.140625" style="31"/>
    <col min="11" max="11" width="10.85546875" style="31" customWidth="1"/>
    <col min="12" max="16384" width="9.140625" style="31"/>
  </cols>
  <sheetData>
    <row r="1" spans="1:11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2"/>
      <c r="J1" s="97"/>
      <c r="K1" s="50"/>
    </row>
    <row r="2" spans="1:11" x14ac:dyDescent="0.25">
      <c r="A2" s="32" t="s">
        <v>1</v>
      </c>
      <c r="B2" s="33" t="s">
        <v>2</v>
      </c>
      <c r="C2" s="33" t="s">
        <v>3</v>
      </c>
      <c r="D2" s="33" t="s">
        <v>4</v>
      </c>
      <c r="E2" s="34" t="s">
        <v>5</v>
      </c>
      <c r="F2" s="33" t="s">
        <v>6</v>
      </c>
      <c r="G2" s="33" t="s">
        <v>7</v>
      </c>
      <c r="H2" s="33" t="s">
        <v>8</v>
      </c>
      <c r="I2" s="35" t="s">
        <v>9</v>
      </c>
      <c r="J2" s="97"/>
      <c r="K2" s="97"/>
    </row>
    <row r="3" spans="1:11" x14ac:dyDescent="0.25">
      <c r="A3" s="36" t="s">
        <v>10</v>
      </c>
      <c r="B3" s="98" t="s">
        <v>11</v>
      </c>
      <c r="C3" s="99">
        <v>37966.53</v>
      </c>
      <c r="D3" s="99">
        <v>5824610.96</v>
      </c>
      <c r="E3" s="99">
        <f>C3*D3</f>
        <v>221140266751.16879</v>
      </c>
      <c r="F3" s="118">
        <v>125161000</v>
      </c>
      <c r="G3" s="118">
        <v>122615826</v>
      </c>
      <c r="H3" s="118">
        <f>($E3+$E4)/F3</f>
        <v>8255.8013179118807</v>
      </c>
      <c r="I3" s="119">
        <f>($E3+$E4)/G3</f>
        <v>8427.1694972814421</v>
      </c>
      <c r="J3" s="97"/>
      <c r="K3" s="97"/>
    </row>
    <row r="4" spans="1:11" x14ac:dyDescent="0.25">
      <c r="A4" s="36"/>
      <c r="B4" s="98" t="s">
        <v>12</v>
      </c>
      <c r="C4" s="99">
        <v>140028.29</v>
      </c>
      <c r="D4" s="99">
        <v>5800000</v>
      </c>
      <c r="E4" s="99">
        <f t="shared" ref="E4:E6" si="0">C4*D4</f>
        <v>812164082000</v>
      </c>
      <c r="F4" s="118"/>
      <c r="G4" s="118"/>
      <c r="H4" s="118"/>
      <c r="I4" s="119"/>
      <c r="J4" s="97"/>
      <c r="K4" s="97"/>
    </row>
    <row r="5" spans="1:11" x14ac:dyDescent="0.25">
      <c r="A5" s="36" t="s">
        <v>13</v>
      </c>
      <c r="B5" s="98" t="s">
        <v>11</v>
      </c>
      <c r="C5" s="99">
        <v>44514.26</v>
      </c>
      <c r="D5" s="99">
        <v>5824610.96</v>
      </c>
      <c r="E5" s="99">
        <f t="shared" si="0"/>
        <v>259278246672.28961</v>
      </c>
      <c r="F5" s="118">
        <v>75655000</v>
      </c>
      <c r="G5" s="118">
        <v>73596000</v>
      </c>
      <c r="H5" s="118">
        <f>(E5+E6)/F5</f>
        <v>10655.702500459845</v>
      </c>
      <c r="I5" s="119">
        <f>($E5+$E6)/G5</f>
        <v>10953.817770969748</v>
      </c>
      <c r="J5" s="97"/>
      <c r="K5" s="97"/>
    </row>
    <row r="6" spans="1:11" x14ac:dyDescent="0.25">
      <c r="A6" s="36"/>
      <c r="B6" s="98" t="s">
        <v>12</v>
      </c>
      <c r="C6" s="99">
        <v>94289.47</v>
      </c>
      <c r="D6" s="99">
        <v>5800000</v>
      </c>
      <c r="E6" s="99">
        <f t="shared" si="0"/>
        <v>546878926000</v>
      </c>
      <c r="F6" s="118"/>
      <c r="G6" s="118"/>
      <c r="H6" s="118"/>
      <c r="I6" s="119"/>
      <c r="J6" s="97"/>
      <c r="K6" s="97"/>
    </row>
    <row r="7" spans="1:11" x14ac:dyDescent="0.25">
      <c r="A7" s="36" t="s">
        <v>14</v>
      </c>
      <c r="B7" s="37"/>
      <c r="C7" s="75">
        <f>SUM(C3:C6)</f>
        <v>316798.55000000005</v>
      </c>
      <c r="D7" s="37"/>
      <c r="E7" s="75">
        <f>SUM(E3:E6)</f>
        <v>1839461521423.4585</v>
      </c>
      <c r="F7" s="75">
        <f>SUM(F3:F6)</f>
        <v>200816000</v>
      </c>
      <c r="G7" s="75">
        <f>SUM(G3:G6)</f>
        <v>196211826</v>
      </c>
      <c r="H7" s="75">
        <f>$E7/F7</f>
        <v>9159.9350720234361</v>
      </c>
      <c r="I7" s="76">
        <f>$E7/G7</f>
        <v>9374.8759130525523</v>
      </c>
      <c r="J7" s="97"/>
      <c r="K7" s="97"/>
    </row>
    <row r="8" spans="1:11" x14ac:dyDescent="0.25">
      <c r="A8" s="101"/>
      <c r="B8" s="97"/>
      <c r="C8" s="97"/>
      <c r="D8" s="97"/>
      <c r="E8" s="97"/>
      <c r="F8" s="97"/>
      <c r="G8" s="97"/>
      <c r="H8" s="97"/>
      <c r="I8" s="102"/>
      <c r="J8" s="97"/>
      <c r="K8" s="38"/>
    </row>
    <row r="9" spans="1:11" x14ac:dyDescent="0.25">
      <c r="A9" s="36" t="s">
        <v>1</v>
      </c>
      <c r="B9" s="39" t="s">
        <v>2</v>
      </c>
      <c r="C9" s="39" t="s">
        <v>3</v>
      </c>
      <c r="D9" s="39" t="s">
        <v>4</v>
      </c>
      <c r="E9" s="39" t="s">
        <v>5</v>
      </c>
      <c r="F9" s="39" t="s">
        <v>6</v>
      </c>
      <c r="G9" s="39" t="s">
        <v>7</v>
      </c>
      <c r="H9" s="40" t="s">
        <v>8</v>
      </c>
      <c r="I9" s="41" t="s">
        <v>9</v>
      </c>
      <c r="J9" s="97"/>
      <c r="K9" s="97"/>
    </row>
    <row r="10" spans="1:11" x14ac:dyDescent="0.25">
      <c r="A10" s="36" t="s">
        <v>15</v>
      </c>
      <c r="B10" s="98" t="s">
        <v>16</v>
      </c>
      <c r="C10" s="98">
        <v>0</v>
      </c>
      <c r="D10" s="98">
        <v>0</v>
      </c>
      <c r="E10" s="103">
        <f>C10*D10</f>
        <v>0</v>
      </c>
      <c r="F10" s="98">
        <v>0</v>
      </c>
      <c r="G10" s="98">
        <v>0</v>
      </c>
      <c r="H10" s="103">
        <f>IF(F10,$E10/F10,0)</f>
        <v>0</v>
      </c>
      <c r="I10" s="104">
        <f>IF(G10,$E10/G10,0)</f>
        <v>0</v>
      </c>
      <c r="J10" s="97"/>
      <c r="K10" s="97"/>
    </row>
    <row r="11" spans="1:11" x14ac:dyDescent="0.25">
      <c r="A11" s="36" t="s">
        <v>17</v>
      </c>
      <c r="B11" s="98" t="s">
        <v>16</v>
      </c>
      <c r="C11" s="99">
        <v>83259.31</v>
      </c>
      <c r="D11" s="99">
        <v>6261841.4199999999</v>
      </c>
      <c r="E11" s="99">
        <f>C11*D11</f>
        <v>521356595958.62018</v>
      </c>
      <c r="F11" s="99">
        <v>46973000</v>
      </c>
      <c r="G11" s="99">
        <v>46317698</v>
      </c>
      <c r="H11" s="105">
        <f>$E11/F11</f>
        <v>11099.069592289618</v>
      </c>
      <c r="I11" s="106">
        <f>$E11/G11</f>
        <v>11256.099039261842</v>
      </c>
      <c r="J11" s="97"/>
      <c r="K11" s="97"/>
    </row>
    <row r="12" spans="1:11" x14ac:dyDescent="0.25">
      <c r="A12" s="36" t="s">
        <v>18</v>
      </c>
      <c r="B12" s="42"/>
      <c r="C12" s="77">
        <f>SUM(C10:C11)</f>
        <v>83259.31</v>
      </c>
      <c r="D12" s="42"/>
      <c r="E12" s="77">
        <f t="shared" ref="E12:G12" si="1">SUM(E10:E11)</f>
        <v>521356595958.62018</v>
      </c>
      <c r="F12" s="77">
        <f t="shared" si="1"/>
        <v>46973000</v>
      </c>
      <c r="G12" s="77">
        <f t="shared" si="1"/>
        <v>46317698</v>
      </c>
      <c r="H12" s="77">
        <f>$E12/F12</f>
        <v>11099.069592289618</v>
      </c>
      <c r="I12" s="78">
        <f>$E12/G12</f>
        <v>11256.099039261842</v>
      </c>
      <c r="J12" s="97"/>
      <c r="K12" s="97"/>
    </row>
    <row r="14" spans="1:11" x14ac:dyDescent="0.25">
      <c r="A14" s="120" t="s">
        <v>19</v>
      </c>
      <c r="B14" s="121"/>
      <c r="C14" s="121"/>
      <c r="D14" s="121"/>
      <c r="E14" s="121"/>
      <c r="F14" s="121"/>
      <c r="G14" s="121"/>
      <c r="H14" s="121"/>
      <c r="I14" s="122"/>
      <c r="J14" s="97"/>
      <c r="K14" s="97"/>
    </row>
    <row r="15" spans="1:11" x14ac:dyDescent="0.25">
      <c r="A15" s="32" t="s">
        <v>1</v>
      </c>
      <c r="B15" s="33" t="s">
        <v>2</v>
      </c>
      <c r="C15" s="33" t="s">
        <v>3</v>
      </c>
      <c r="D15" s="33" t="s">
        <v>4</v>
      </c>
      <c r="E15" s="34" t="s">
        <v>5</v>
      </c>
      <c r="F15" s="33" t="s">
        <v>6</v>
      </c>
      <c r="G15" s="33" t="s">
        <v>7</v>
      </c>
      <c r="H15" s="33" t="s">
        <v>8</v>
      </c>
      <c r="I15" s="35" t="s">
        <v>9</v>
      </c>
      <c r="J15" s="97"/>
      <c r="K15" s="97"/>
    </row>
    <row r="16" spans="1:11" x14ac:dyDescent="0.25">
      <c r="A16" s="36" t="s">
        <v>10</v>
      </c>
      <c r="B16" s="98" t="s">
        <v>11</v>
      </c>
      <c r="C16" s="99">
        <v>19269.669999999998</v>
      </c>
      <c r="D16" s="99">
        <v>5824610.96</v>
      </c>
      <c r="E16" s="99">
        <f>C16*D16</f>
        <v>112238331077.58319</v>
      </c>
      <c r="F16" s="118">
        <v>111857000</v>
      </c>
      <c r="G16" s="118">
        <v>110380000</v>
      </c>
      <c r="H16" s="118">
        <f>($E16+$E17)/F16</f>
        <v>8282.7708631989281</v>
      </c>
      <c r="I16" s="119">
        <f>($E16+$E17)/G16</f>
        <v>8393.6030118213675</v>
      </c>
      <c r="J16" s="97"/>
      <c r="K16" s="97"/>
    </row>
    <row r="17" spans="1:11" x14ac:dyDescent="0.25">
      <c r="A17" s="36"/>
      <c r="B17" s="98" t="s">
        <v>12</v>
      </c>
      <c r="C17" s="99">
        <v>140387.5119598723</v>
      </c>
      <c r="D17" s="99">
        <v>5800000</v>
      </c>
      <c r="E17" s="99">
        <f t="shared" ref="E17:E19" si="2">C17*D17</f>
        <v>814247569367.25928</v>
      </c>
      <c r="F17" s="118"/>
      <c r="G17" s="118"/>
      <c r="H17" s="118"/>
      <c r="I17" s="119"/>
      <c r="J17" s="97"/>
      <c r="K17" s="97"/>
    </row>
    <row r="18" spans="1:11" x14ac:dyDescent="0.25">
      <c r="A18" s="36" t="s">
        <v>13</v>
      </c>
      <c r="B18" s="98" t="s">
        <v>11</v>
      </c>
      <c r="C18" s="99">
        <v>15650.72</v>
      </c>
      <c r="D18" s="99">
        <v>5824610.96</v>
      </c>
      <c r="E18" s="99">
        <f t="shared" si="2"/>
        <v>91159355243.89119</v>
      </c>
      <c r="F18" s="118">
        <v>53514000</v>
      </c>
      <c r="G18" s="118">
        <v>52158000</v>
      </c>
      <c r="H18" s="118">
        <f>(E18+E19)/F18</f>
        <v>10537.500203248346</v>
      </c>
      <c r="I18" s="119">
        <f>($E18+$E19)/G18</f>
        <v>10811.453389252501</v>
      </c>
      <c r="J18" s="97"/>
      <c r="K18" s="97"/>
    </row>
    <row r="19" spans="1:11" x14ac:dyDescent="0.25">
      <c r="A19" s="36"/>
      <c r="B19" s="98" t="s">
        <v>12</v>
      </c>
      <c r="C19" s="99">
        <v>81507.66045392082</v>
      </c>
      <c r="D19" s="99">
        <v>5800000</v>
      </c>
      <c r="E19" s="99">
        <f t="shared" si="2"/>
        <v>472744430632.74078</v>
      </c>
      <c r="F19" s="118"/>
      <c r="G19" s="118"/>
      <c r="H19" s="118"/>
      <c r="I19" s="119"/>
      <c r="J19" s="97"/>
      <c r="K19" s="97"/>
    </row>
    <row r="20" spans="1:11" x14ac:dyDescent="0.25">
      <c r="A20" s="36" t="s">
        <v>14</v>
      </c>
      <c r="B20" s="37"/>
      <c r="C20" s="75">
        <f>SUM(C16:C19)</f>
        <v>256815.56241379312</v>
      </c>
      <c r="D20" s="37"/>
      <c r="E20" s="75">
        <f>SUM(E16:E19)</f>
        <v>1490389686321.4746</v>
      </c>
      <c r="F20" s="75">
        <f>SUM(F16:F19)</f>
        <v>165371000</v>
      </c>
      <c r="G20" s="75">
        <f>SUM(G16:G19)</f>
        <v>162538000</v>
      </c>
      <c r="H20" s="75">
        <f>$E20/F20</f>
        <v>9012.4005195679692</v>
      </c>
      <c r="I20" s="76">
        <f>$E20/G20</f>
        <v>9169.484590197213</v>
      </c>
      <c r="J20" s="97"/>
      <c r="K20" s="97"/>
    </row>
    <row r="21" spans="1:11" x14ac:dyDescent="0.25">
      <c r="A21" s="101"/>
      <c r="B21" s="97"/>
      <c r="C21" s="97"/>
      <c r="D21" s="97"/>
      <c r="E21" s="97"/>
      <c r="F21" s="97"/>
      <c r="G21" s="97"/>
      <c r="H21" s="97"/>
      <c r="I21" s="102"/>
      <c r="J21" s="97"/>
      <c r="K21" s="38"/>
    </row>
    <row r="22" spans="1:11" x14ac:dyDescent="0.25">
      <c r="A22" s="36" t="s">
        <v>1</v>
      </c>
      <c r="B22" s="39" t="s">
        <v>2</v>
      </c>
      <c r="C22" s="39" t="s">
        <v>3</v>
      </c>
      <c r="D22" s="39" t="s">
        <v>4</v>
      </c>
      <c r="E22" s="39" t="s">
        <v>5</v>
      </c>
      <c r="F22" s="39" t="s">
        <v>6</v>
      </c>
      <c r="G22" s="39" t="s">
        <v>7</v>
      </c>
      <c r="H22" s="43" t="s">
        <v>8</v>
      </c>
      <c r="I22" s="44" t="s">
        <v>9</v>
      </c>
      <c r="J22" s="97"/>
      <c r="K22" s="97"/>
    </row>
    <row r="23" spans="1:11" x14ac:dyDescent="0.25">
      <c r="A23" s="36" t="s">
        <v>15</v>
      </c>
      <c r="B23" s="98" t="s">
        <v>16</v>
      </c>
      <c r="C23" s="98">
        <v>0</v>
      </c>
      <c r="D23" s="98">
        <v>0</v>
      </c>
      <c r="E23" s="103">
        <f>C23*D23</f>
        <v>0</v>
      </c>
      <c r="F23" s="98">
        <v>0</v>
      </c>
      <c r="G23" s="107">
        <v>0</v>
      </c>
      <c r="H23" s="103">
        <f>IF(F23,$E23/F23,0)</f>
        <v>0</v>
      </c>
      <c r="I23" s="104">
        <f>IF(G23,$E23/G23,0)</f>
        <v>0</v>
      </c>
      <c r="J23" s="97"/>
      <c r="K23" s="97"/>
    </row>
    <row r="24" spans="1:11" x14ac:dyDescent="0.25">
      <c r="A24" s="45" t="s">
        <v>17</v>
      </c>
      <c r="B24" s="108" t="s">
        <v>16</v>
      </c>
      <c r="C24" s="109">
        <v>94556.97</v>
      </c>
      <c r="D24" s="109">
        <v>6246668.0499999998</v>
      </c>
      <c r="E24" s="109">
        <f>C24*D24</f>
        <v>590666003403.80847</v>
      </c>
      <c r="F24" s="109">
        <v>55182000</v>
      </c>
      <c r="G24" s="109">
        <v>54501695</v>
      </c>
      <c r="H24" s="110">
        <f>$E24/F24</f>
        <v>10703.961498383684</v>
      </c>
      <c r="I24" s="111">
        <f>$E24/G24</f>
        <v>10837.571260926994</v>
      </c>
      <c r="J24" s="97"/>
      <c r="K24" s="97"/>
    </row>
    <row r="25" spans="1:11" x14ac:dyDescent="0.25">
      <c r="A25" s="36" t="s">
        <v>18</v>
      </c>
      <c r="B25" s="42"/>
      <c r="C25" s="77">
        <f>SUM(C23:C24)</f>
        <v>94556.97</v>
      </c>
      <c r="D25" s="42"/>
      <c r="E25" s="77">
        <f t="shared" ref="E25:G25" si="3">SUM(E23:E24)</f>
        <v>590666003403.80847</v>
      </c>
      <c r="F25" s="77">
        <f t="shared" si="3"/>
        <v>55182000</v>
      </c>
      <c r="G25" s="77">
        <f t="shared" si="3"/>
        <v>54501695</v>
      </c>
      <c r="H25" s="77">
        <f>$E25/F25</f>
        <v>10703.961498383684</v>
      </c>
      <c r="I25" s="78">
        <f>$E25/G25</f>
        <v>10837.571260926994</v>
      </c>
      <c r="J25" s="97"/>
      <c r="K25" s="97"/>
    </row>
    <row r="27" spans="1:11" x14ac:dyDescent="0.25">
      <c r="A27" s="115" t="s">
        <v>20</v>
      </c>
      <c r="B27" s="116"/>
      <c r="C27" s="116"/>
      <c r="D27" s="116"/>
      <c r="E27" s="116"/>
      <c r="F27" s="116"/>
      <c r="G27" s="116"/>
      <c r="H27" s="116"/>
      <c r="I27" s="117"/>
      <c r="J27" s="97"/>
      <c r="K27" s="97"/>
    </row>
    <row r="28" spans="1:11" x14ac:dyDescent="0.25">
      <c r="A28" s="36" t="s">
        <v>1</v>
      </c>
      <c r="B28" s="46" t="s">
        <v>2</v>
      </c>
      <c r="C28" s="46" t="s">
        <v>3</v>
      </c>
      <c r="D28" s="46" t="s">
        <v>4</v>
      </c>
      <c r="E28" s="39" t="s">
        <v>5</v>
      </c>
      <c r="F28" s="46" t="s">
        <v>6</v>
      </c>
      <c r="G28" s="46" t="s">
        <v>7</v>
      </c>
      <c r="H28" s="46" t="s">
        <v>8</v>
      </c>
      <c r="I28" s="47" t="s">
        <v>9</v>
      </c>
      <c r="J28" s="97"/>
      <c r="K28" s="97"/>
    </row>
    <row r="29" spans="1:11" x14ac:dyDescent="0.25">
      <c r="A29" s="36" t="s">
        <v>10</v>
      </c>
      <c r="B29" s="98" t="s">
        <v>11</v>
      </c>
      <c r="C29" s="99">
        <v>28923.59</v>
      </c>
      <c r="D29" s="99">
        <v>5815889.6100000003</v>
      </c>
      <c r="E29" s="99">
        <f>C29*D29</f>
        <v>168216406564.8999</v>
      </c>
      <c r="F29" s="118">
        <v>113362000</v>
      </c>
      <c r="G29" s="118">
        <v>111835000</v>
      </c>
      <c r="H29" s="118">
        <f>($E29+$E30)/F29</f>
        <v>8218.3700552283881</v>
      </c>
      <c r="I29" s="119">
        <f>($E29+$E30)/G29</f>
        <v>8330.584040781514</v>
      </c>
      <c r="J29" s="97"/>
      <c r="K29" s="97"/>
    </row>
    <row r="30" spans="1:11" x14ac:dyDescent="0.25">
      <c r="A30" s="36"/>
      <c r="B30" s="98" t="s">
        <v>12</v>
      </c>
      <c r="C30" s="99">
        <v>131626.630971707</v>
      </c>
      <c r="D30" s="99">
        <v>5800000</v>
      </c>
      <c r="E30" s="99">
        <f t="shared" ref="E30:E32" si="4">C30*D30</f>
        <v>763434459635.90063</v>
      </c>
      <c r="F30" s="118"/>
      <c r="G30" s="118"/>
      <c r="H30" s="118"/>
      <c r="I30" s="119"/>
      <c r="J30" s="97"/>
      <c r="K30" s="97"/>
    </row>
    <row r="31" spans="1:11" x14ac:dyDescent="0.25">
      <c r="A31" s="36" t="s">
        <v>13</v>
      </c>
      <c r="B31" s="98" t="s">
        <v>11</v>
      </c>
      <c r="C31" s="99">
        <v>29461.81</v>
      </c>
      <c r="D31" s="99">
        <v>5815889.6100000003</v>
      </c>
      <c r="E31" s="99">
        <f t="shared" si="4"/>
        <v>171346634670.79413</v>
      </c>
      <c r="F31" s="118">
        <v>79256000</v>
      </c>
      <c r="G31" s="118">
        <v>77024000</v>
      </c>
      <c r="H31" s="118">
        <f>(E31+E32)/F31</f>
        <v>10630.579073318046</v>
      </c>
      <c r="I31" s="119">
        <f>($E31+$E32)/G31</f>
        <v>10938.631790544441</v>
      </c>
      <c r="J31" s="97"/>
      <c r="K31" s="97"/>
    </row>
    <row r="32" spans="1:11" x14ac:dyDescent="0.25">
      <c r="A32" s="45"/>
      <c r="B32" s="108" t="s">
        <v>12</v>
      </c>
      <c r="C32" s="109">
        <v>115722.50695932776</v>
      </c>
      <c r="D32" s="109">
        <v>5800000</v>
      </c>
      <c r="E32" s="109">
        <f t="shared" si="4"/>
        <v>671190540364.10095</v>
      </c>
      <c r="F32" s="123"/>
      <c r="G32" s="123"/>
      <c r="H32" s="123"/>
      <c r="I32" s="124"/>
      <c r="J32" s="97"/>
      <c r="K32" s="97"/>
    </row>
    <row r="33" spans="1:9" x14ac:dyDescent="0.25">
      <c r="A33" s="36" t="s">
        <v>14</v>
      </c>
      <c r="B33" s="37"/>
      <c r="C33" s="75">
        <f>SUM(C29:C32)</f>
        <v>305734.53793103475</v>
      </c>
      <c r="D33" s="37"/>
      <c r="E33" s="75">
        <f>SUM(E29:E32)</f>
        <v>1774188041235.6958</v>
      </c>
      <c r="F33" s="75">
        <f>SUM(F29:F32)</f>
        <v>192618000</v>
      </c>
      <c r="G33" s="75">
        <f>SUM(G29:G32)</f>
        <v>188859000</v>
      </c>
      <c r="H33" s="75">
        <f>$E33/F33</f>
        <v>9210.9150818495455</v>
      </c>
      <c r="I33" s="76">
        <f>$E33/G33</f>
        <v>9394.2467196993293</v>
      </c>
    </row>
    <row r="34" spans="1:9" x14ac:dyDescent="0.25">
      <c r="A34" s="101"/>
      <c r="B34" s="97"/>
      <c r="C34" s="97"/>
      <c r="D34" s="97"/>
      <c r="E34" s="97"/>
      <c r="F34" s="97"/>
      <c r="G34" s="97"/>
      <c r="H34" s="97"/>
      <c r="I34" s="102"/>
    </row>
    <row r="35" spans="1:9" x14ac:dyDescent="0.25">
      <c r="A35" s="36" t="s">
        <v>1</v>
      </c>
      <c r="B35" s="39" t="s">
        <v>2</v>
      </c>
      <c r="C35" s="39" t="s">
        <v>3</v>
      </c>
      <c r="D35" s="39" t="s">
        <v>4</v>
      </c>
      <c r="E35" s="39" t="s">
        <v>5</v>
      </c>
      <c r="F35" s="39" t="s">
        <v>6</v>
      </c>
      <c r="G35" s="39" t="s">
        <v>7</v>
      </c>
      <c r="H35" s="39" t="s">
        <v>8</v>
      </c>
      <c r="I35" s="41" t="s">
        <v>9</v>
      </c>
    </row>
    <row r="36" spans="1:9" x14ac:dyDescent="0.25">
      <c r="A36" s="32" t="s">
        <v>15</v>
      </c>
      <c r="B36" s="112" t="s">
        <v>16</v>
      </c>
      <c r="C36" s="112">
        <v>0</v>
      </c>
      <c r="D36" s="112">
        <v>0</v>
      </c>
      <c r="E36" s="113">
        <f>C36*D36</f>
        <v>0</v>
      </c>
      <c r="F36" s="112">
        <v>0</v>
      </c>
      <c r="G36" s="112">
        <v>0</v>
      </c>
      <c r="H36" s="113">
        <f>IF(F36,$E36/F36,0)</f>
        <v>0</v>
      </c>
      <c r="I36" s="114">
        <f>IF(G36,$E36/G36,0)</f>
        <v>0</v>
      </c>
    </row>
    <row r="37" spans="1:9" x14ac:dyDescent="0.25">
      <c r="A37" s="36" t="s">
        <v>17</v>
      </c>
      <c r="B37" s="98" t="s">
        <v>16</v>
      </c>
      <c r="C37" s="99">
        <v>75381.13</v>
      </c>
      <c r="D37" s="99">
        <v>6248347.25</v>
      </c>
      <c r="E37" s="99">
        <f>C37*D37</f>
        <v>471007476337.39252</v>
      </c>
      <c r="F37" s="99">
        <v>42580000</v>
      </c>
      <c r="G37" s="99">
        <v>41953032</v>
      </c>
      <c r="H37" s="99">
        <f>$E37/F37</f>
        <v>11061.706818632985</v>
      </c>
      <c r="I37" s="106">
        <f>$E37/G37</f>
        <v>11227.01873698646</v>
      </c>
    </row>
    <row r="38" spans="1:9" x14ac:dyDescent="0.25">
      <c r="A38" s="48" t="s">
        <v>18</v>
      </c>
      <c r="B38" s="42"/>
      <c r="C38" s="77">
        <f>SUM(C36:C37)</f>
        <v>75381.13</v>
      </c>
      <c r="D38" s="42"/>
      <c r="E38" s="77">
        <f t="shared" ref="E38:G38" si="5">SUM(E36:E37)</f>
        <v>471007476337.39252</v>
      </c>
      <c r="F38" s="77">
        <f t="shared" si="5"/>
        <v>42580000</v>
      </c>
      <c r="G38" s="77">
        <f t="shared" si="5"/>
        <v>41953032</v>
      </c>
      <c r="H38" s="77">
        <f>$E38/F38</f>
        <v>11061.706818632985</v>
      </c>
      <c r="I38" s="78">
        <f>$E38/G38</f>
        <v>11227.01873698646</v>
      </c>
    </row>
  </sheetData>
  <mergeCells count="27">
    <mergeCell ref="F31:F32"/>
    <mergeCell ref="G31:G32"/>
    <mergeCell ref="H31:H32"/>
    <mergeCell ref="I31:I32"/>
    <mergeCell ref="F18:F19"/>
    <mergeCell ref="G18:G19"/>
    <mergeCell ref="H18:H19"/>
    <mergeCell ref="I18:I19"/>
    <mergeCell ref="A27:I27"/>
    <mergeCell ref="F29:F30"/>
    <mergeCell ref="G29:G30"/>
    <mergeCell ref="H29:H30"/>
    <mergeCell ref="I29:I30"/>
    <mergeCell ref="A1:I1"/>
    <mergeCell ref="A14:I14"/>
    <mergeCell ref="I3:I4"/>
    <mergeCell ref="H5:H6"/>
    <mergeCell ref="I5:I6"/>
    <mergeCell ref="F16:F17"/>
    <mergeCell ref="G16:G17"/>
    <mergeCell ref="H16:H17"/>
    <mergeCell ref="I16:I17"/>
    <mergeCell ref="F3:F4"/>
    <mergeCell ref="G3:G4"/>
    <mergeCell ref="F5:F6"/>
    <mergeCell ref="G5:G6"/>
    <mergeCell ref="H3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I23"/>
  <sheetViews>
    <sheetView workbookViewId="0">
      <selection activeCell="D26" sqref="D26"/>
    </sheetView>
  </sheetViews>
  <sheetFormatPr defaultRowHeight="15" x14ac:dyDescent="0.25"/>
  <cols>
    <col min="1" max="1" width="22.425781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2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25">
      <c r="A3" s="8" t="s">
        <v>21</v>
      </c>
      <c r="B3" s="3" t="s">
        <v>11</v>
      </c>
      <c r="C3" s="4">
        <v>39.85</v>
      </c>
      <c r="D3" s="4">
        <v>5829104</v>
      </c>
      <c r="E3" s="4">
        <f>C3*D3</f>
        <v>232289794.40000001</v>
      </c>
      <c r="F3" s="127">
        <v>87348000</v>
      </c>
      <c r="G3" s="127">
        <v>79522530</v>
      </c>
      <c r="H3" s="127">
        <f>($E3+$E4)/F3</f>
        <v>9783.753266647891</v>
      </c>
      <c r="I3" s="128">
        <f>($E3+$E4)/G3</f>
        <v>10746.530327130688</v>
      </c>
    </row>
    <row r="4" spans="1:9" x14ac:dyDescent="0.25">
      <c r="A4" s="8"/>
      <c r="B4" s="3" t="s">
        <v>16</v>
      </c>
      <c r="C4" s="4">
        <v>137100.57999999999</v>
      </c>
      <c r="D4" s="4">
        <v>6231622</v>
      </c>
      <c r="E4" s="4">
        <f t="shared" ref="E4:E6" si="0">C4*D4</f>
        <v>854358990540.75989</v>
      </c>
      <c r="F4" s="127"/>
      <c r="G4" s="127"/>
      <c r="H4" s="127"/>
      <c r="I4" s="128"/>
    </row>
    <row r="5" spans="1:9" x14ac:dyDescent="0.25">
      <c r="A5" s="8" t="s">
        <v>22</v>
      </c>
      <c r="B5" s="3" t="s">
        <v>11</v>
      </c>
      <c r="C5" s="5">
        <v>114.69</v>
      </c>
      <c r="D5" s="5">
        <v>0</v>
      </c>
      <c r="E5" s="5">
        <f t="shared" si="0"/>
        <v>0</v>
      </c>
      <c r="F5" s="125">
        <v>0</v>
      </c>
      <c r="G5" s="125">
        <v>0</v>
      </c>
      <c r="H5" s="125">
        <f>IF(F5,(E5+E6)/F5,0)</f>
        <v>0</v>
      </c>
      <c r="I5" s="126">
        <f>IF(G5,($E5+$E6)/G5,0)</f>
        <v>0</v>
      </c>
    </row>
    <row r="6" spans="1:9" x14ac:dyDescent="0.25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25"/>
      <c r="G6" s="125"/>
      <c r="H6" s="125"/>
      <c r="I6" s="126"/>
    </row>
    <row r="7" spans="1:9" x14ac:dyDescent="0.25">
      <c r="A7" s="11" t="s">
        <v>23</v>
      </c>
      <c r="B7" s="13"/>
      <c r="C7" s="73">
        <f>SUM(C3:C6)</f>
        <v>137255.12</v>
      </c>
      <c r="D7" s="13"/>
      <c r="E7" s="73">
        <f>SUM(E3:E6)</f>
        <v>854591280335.15991</v>
      </c>
      <c r="F7" s="73">
        <f>SUM(F3:F6)</f>
        <v>87348000</v>
      </c>
      <c r="G7" s="73">
        <f>SUM(G3:G6)</f>
        <v>79522530</v>
      </c>
      <c r="H7" s="73">
        <f>$E7/F7</f>
        <v>9783.753266647891</v>
      </c>
      <c r="I7" s="74">
        <f>$E7/G7</f>
        <v>10746.530327130688</v>
      </c>
    </row>
    <row r="9" spans="1:9" x14ac:dyDescent="0.25">
      <c r="A9" s="120" t="s">
        <v>19</v>
      </c>
      <c r="B9" s="121"/>
      <c r="C9" s="121"/>
      <c r="D9" s="121"/>
      <c r="E9" s="121"/>
      <c r="F9" s="121"/>
      <c r="G9" s="121"/>
      <c r="H9" s="121"/>
      <c r="I9" s="122"/>
    </row>
    <row r="10" spans="1:9" x14ac:dyDescent="0.2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25">
      <c r="A11" s="8" t="s">
        <v>21</v>
      </c>
      <c r="B11" s="3" t="s">
        <v>11</v>
      </c>
      <c r="C11" s="5">
        <v>0</v>
      </c>
      <c r="D11" s="5">
        <v>0</v>
      </c>
      <c r="E11" s="5">
        <f>C11*D11</f>
        <v>0</v>
      </c>
      <c r="F11" s="127">
        <v>88691000</v>
      </c>
      <c r="G11" s="127">
        <v>81569739</v>
      </c>
      <c r="H11" s="127">
        <f>($E11+$E12)/F11</f>
        <v>9923.4656901827693</v>
      </c>
      <c r="I11" s="128">
        <f>($E11+$E12)/G11</f>
        <v>10789.811348152039</v>
      </c>
    </row>
    <row r="12" spans="1:9" x14ac:dyDescent="0.25">
      <c r="A12" s="8"/>
      <c r="B12" s="3" t="s">
        <v>16</v>
      </c>
      <c r="C12" s="4">
        <v>141464</v>
      </c>
      <c r="D12" s="4">
        <v>6221527</v>
      </c>
      <c r="E12" s="4">
        <f t="shared" ref="E12:E14" si="1">C12*D12</f>
        <v>880122095528</v>
      </c>
      <c r="F12" s="127"/>
      <c r="G12" s="127"/>
      <c r="H12" s="127"/>
      <c r="I12" s="128"/>
    </row>
    <row r="13" spans="1:9" x14ac:dyDescent="0.25">
      <c r="A13" s="8" t="s">
        <v>22</v>
      </c>
      <c r="B13" s="3" t="s">
        <v>11</v>
      </c>
      <c r="C13" s="4">
        <v>1205.8499999999999</v>
      </c>
      <c r="D13" s="4">
        <v>5810881</v>
      </c>
      <c r="E13" s="4">
        <f t="shared" si="1"/>
        <v>7007050853.8499994</v>
      </c>
      <c r="F13" s="125">
        <v>0</v>
      </c>
      <c r="G13" s="125">
        <v>0</v>
      </c>
      <c r="H13" s="125">
        <f>IF(F13,(E13+E14)/F13,0)</f>
        <v>0</v>
      </c>
      <c r="I13" s="126">
        <f>IF(G13,($E13+$E14)/G13,0)</f>
        <v>0</v>
      </c>
    </row>
    <row r="14" spans="1:9" x14ac:dyDescent="0.25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25"/>
      <c r="G14" s="125"/>
      <c r="H14" s="125"/>
      <c r="I14" s="126"/>
    </row>
    <row r="15" spans="1:9" x14ac:dyDescent="0.25">
      <c r="A15" s="11" t="s">
        <v>23</v>
      </c>
      <c r="B15" s="13"/>
      <c r="C15" s="73">
        <f>SUM(C11:C14)</f>
        <v>142669.85</v>
      </c>
      <c r="D15" s="13"/>
      <c r="E15" s="73">
        <f>SUM(E11:E14)</f>
        <v>887129146381.84998</v>
      </c>
      <c r="F15" s="73">
        <f>SUM(F11:F14)</f>
        <v>88691000</v>
      </c>
      <c r="G15" s="73">
        <f>SUM(G11:G14)</f>
        <v>81569739</v>
      </c>
      <c r="H15" s="73">
        <f>$E15/F15</f>
        <v>10002.470897631665</v>
      </c>
      <c r="I15" s="74">
        <f>$E15/G15</f>
        <v>10875.713925992211</v>
      </c>
    </row>
    <row r="17" spans="1:9" x14ac:dyDescent="0.25">
      <c r="A17" s="115" t="s">
        <v>20</v>
      </c>
      <c r="B17" s="116"/>
      <c r="C17" s="116"/>
      <c r="D17" s="116"/>
      <c r="E17" s="116"/>
      <c r="F17" s="116"/>
      <c r="G17" s="116"/>
      <c r="H17" s="116"/>
      <c r="I17" s="117"/>
    </row>
    <row r="18" spans="1:9" x14ac:dyDescent="0.2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25">
      <c r="A19" s="8" t="s">
        <v>21</v>
      </c>
      <c r="B19" s="3" t="s">
        <v>11</v>
      </c>
      <c r="C19" s="5">
        <v>0</v>
      </c>
      <c r="D19" s="5">
        <v>0</v>
      </c>
      <c r="E19" s="5">
        <f>C19*D19</f>
        <v>0</v>
      </c>
      <c r="F19" s="127">
        <v>72802000</v>
      </c>
      <c r="G19" s="127">
        <v>66213239.004000001</v>
      </c>
      <c r="H19" s="127">
        <f>($E19+$E20)/F19</f>
        <v>9969.6995035542986</v>
      </c>
      <c r="I19" s="128">
        <f>($E19+$E20)/G19</f>
        <v>10961.76647111181</v>
      </c>
    </row>
    <row r="20" spans="1:9" x14ac:dyDescent="0.25">
      <c r="A20" s="8"/>
      <c r="B20" s="3" t="s">
        <v>16</v>
      </c>
      <c r="C20" s="4">
        <v>116651.88</v>
      </c>
      <c r="D20" s="4">
        <v>6222052</v>
      </c>
      <c r="E20" s="4">
        <f t="shared" ref="E20:E22" si="2">C20*D20</f>
        <v>725814063257.76001</v>
      </c>
      <c r="F20" s="127"/>
      <c r="G20" s="127"/>
      <c r="H20" s="127"/>
      <c r="I20" s="128"/>
    </row>
    <row r="21" spans="1:9" x14ac:dyDescent="0.25">
      <c r="A21" s="8" t="s">
        <v>22</v>
      </c>
      <c r="B21" s="3" t="s">
        <v>11</v>
      </c>
      <c r="C21" s="4">
        <v>2119.2399999999998</v>
      </c>
      <c r="D21" s="4">
        <v>5791531</v>
      </c>
      <c r="E21" s="4">
        <f t="shared" si="2"/>
        <v>12273644156.439999</v>
      </c>
      <c r="F21" s="127">
        <v>7919000</v>
      </c>
      <c r="G21" s="127">
        <v>6669512.9960000003</v>
      </c>
      <c r="H21" s="127">
        <f>(E21+E22)/F21</f>
        <v>13525.812272595025</v>
      </c>
      <c r="I21" s="128">
        <f>($E21+$E22)/G21</f>
        <v>16059.779394825247</v>
      </c>
    </row>
    <row r="22" spans="1:9" x14ac:dyDescent="0.25">
      <c r="A22" s="8"/>
      <c r="B22" s="3" t="s">
        <v>16</v>
      </c>
      <c r="C22" s="4">
        <v>15242.12</v>
      </c>
      <c r="D22" s="4">
        <v>6222052</v>
      </c>
      <c r="E22" s="4">
        <f t="shared" si="2"/>
        <v>94837263230.240005</v>
      </c>
      <c r="F22" s="127"/>
      <c r="G22" s="127"/>
      <c r="H22" s="127"/>
      <c r="I22" s="128"/>
    </row>
    <row r="23" spans="1:9" x14ac:dyDescent="0.25">
      <c r="A23" s="11" t="s">
        <v>23</v>
      </c>
      <c r="B23" s="13"/>
      <c r="C23" s="73">
        <f>SUM(C19:C22)</f>
        <v>134013.24000000002</v>
      </c>
      <c r="D23" s="13"/>
      <c r="E23" s="73">
        <f>SUM(E19:E22)</f>
        <v>832924970644.43994</v>
      </c>
      <c r="F23" s="73">
        <f>SUM(F19:F22)</f>
        <v>80721000</v>
      </c>
      <c r="G23" s="73">
        <f>SUM(G19:G22)</f>
        <v>72882752</v>
      </c>
      <c r="H23" s="73">
        <f>$E23/F23</f>
        <v>10318.566056471549</v>
      </c>
      <c r="I23" s="74">
        <f>$E23/G23</f>
        <v>11428.286498353409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workbookViewId="0">
      <selection activeCell="C25" sqref="C25"/>
    </sheetView>
  </sheetViews>
  <sheetFormatPr defaultRowHeight="15" x14ac:dyDescent="0.25"/>
  <cols>
    <col min="1" max="1" width="22.140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2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25">
      <c r="A3" s="8" t="s">
        <v>24</v>
      </c>
      <c r="B3" s="3" t="s">
        <v>12</v>
      </c>
      <c r="C3" s="4">
        <v>235362.03</v>
      </c>
      <c r="D3" s="4">
        <v>6233087.4085120335</v>
      </c>
      <c r="E3" s="4">
        <f>C3*D3</f>
        <v>1467032105634.8315</v>
      </c>
      <c r="F3" s="127">
        <v>179910000</v>
      </c>
      <c r="G3" s="127">
        <v>168140600</v>
      </c>
      <c r="H3" s="127">
        <f>IF(F3,($E3+$E4)/F3,0)</f>
        <v>10744.700443747914</v>
      </c>
      <c r="I3" s="128">
        <f>IF(G3,($E3+$E4)/G3,0)</f>
        <v>11496.801229653558</v>
      </c>
    </row>
    <row r="4" spans="1:9" x14ac:dyDescent="0.25">
      <c r="A4" s="8"/>
      <c r="B4" s="3" t="s">
        <v>16</v>
      </c>
      <c r="C4" s="4">
        <v>74683.990000000005</v>
      </c>
      <c r="D4" s="4">
        <v>6240252.4450000003</v>
      </c>
      <c r="E4" s="4">
        <f t="shared" ref="E4:E6" si="0">C4*D4</f>
        <v>466046951199.85559</v>
      </c>
      <c r="F4" s="127"/>
      <c r="G4" s="127"/>
      <c r="H4" s="127"/>
      <c r="I4" s="128"/>
    </row>
    <row r="5" spans="1:9" x14ac:dyDescent="0.25">
      <c r="A5" s="8" t="s">
        <v>25</v>
      </c>
      <c r="B5" s="3" t="s">
        <v>12</v>
      </c>
      <c r="C5" s="4">
        <v>110758.6</v>
      </c>
      <c r="D5" s="4">
        <v>6233087.4085120335</v>
      </c>
      <c r="E5" s="4">
        <f t="shared" si="0"/>
        <v>690368035044.4209</v>
      </c>
      <c r="F5" s="127">
        <v>174250000</v>
      </c>
      <c r="G5" s="127">
        <v>159999900</v>
      </c>
      <c r="H5" s="127">
        <f>IF(F5,($E5+$E6)/F5,0)</f>
        <v>10903.61896616484</v>
      </c>
      <c r="I5" s="128">
        <f>IF(G5,($E5+$E6)/G5,0)</f>
        <v>11874.729952045116</v>
      </c>
    </row>
    <row r="6" spans="1:9" x14ac:dyDescent="0.25">
      <c r="A6" s="8"/>
      <c r="B6" s="3" t="s">
        <v>16</v>
      </c>
      <c r="C6" s="4">
        <v>193836.32</v>
      </c>
      <c r="D6" s="4">
        <v>6240252.4450000003</v>
      </c>
      <c r="E6" s="4">
        <f t="shared" si="0"/>
        <v>1209587569809.8025</v>
      </c>
      <c r="F6" s="127"/>
      <c r="G6" s="127"/>
      <c r="H6" s="127"/>
      <c r="I6" s="128"/>
    </row>
    <row r="7" spans="1:9" x14ac:dyDescent="0.25">
      <c r="A7" s="11" t="s">
        <v>26</v>
      </c>
      <c r="B7" s="13"/>
      <c r="C7" s="73">
        <f>SUM(C3:C6)</f>
        <v>614640.93999999994</v>
      </c>
      <c r="D7" s="13"/>
      <c r="E7" s="73">
        <f>SUM(E3:E6)</f>
        <v>3833034661688.9102</v>
      </c>
      <c r="F7" s="73">
        <f>SUM(F3:F6)</f>
        <v>354160000</v>
      </c>
      <c r="G7" s="73">
        <f>SUM(G3:G6)</f>
        <v>328140500</v>
      </c>
      <c r="H7" s="73">
        <f>$E7/F7</f>
        <v>10822.889828577225</v>
      </c>
      <c r="I7" s="74">
        <f>$E7/G7</f>
        <v>11681.077653288485</v>
      </c>
    </row>
    <row r="9" spans="1:9" x14ac:dyDescent="0.25">
      <c r="A9" s="120" t="s">
        <v>19</v>
      </c>
      <c r="B9" s="121"/>
      <c r="C9" s="121"/>
      <c r="D9" s="121"/>
      <c r="E9" s="121"/>
      <c r="F9" s="121"/>
      <c r="G9" s="121"/>
      <c r="H9" s="121"/>
      <c r="I9" s="122"/>
    </row>
    <row r="10" spans="1:9" x14ac:dyDescent="0.2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25">
      <c r="A11" s="8" t="s">
        <v>24</v>
      </c>
      <c r="B11" s="3" t="s">
        <v>12</v>
      </c>
      <c r="C11" s="4">
        <v>362960.81</v>
      </c>
      <c r="D11" s="4">
        <v>6300000</v>
      </c>
      <c r="E11" s="4">
        <f>C11*D11</f>
        <v>2286653103000</v>
      </c>
      <c r="F11" s="127">
        <v>228030000</v>
      </c>
      <c r="G11" s="129">
        <v>213569600</v>
      </c>
      <c r="H11" s="127">
        <f>IF(F11,($E11+$E12)/F11,0)</f>
        <v>10929.642581410315</v>
      </c>
      <c r="I11" s="128">
        <f>IF(G11,($E11+$E12)/G11,0)</f>
        <v>11669.668332192383</v>
      </c>
    </row>
    <row r="12" spans="1:9" x14ac:dyDescent="0.25">
      <c r="A12" s="8"/>
      <c r="B12" s="3" t="s">
        <v>16</v>
      </c>
      <c r="C12" s="4">
        <v>32935.129999999997</v>
      </c>
      <c r="D12" s="4">
        <v>6243585.3399999999</v>
      </c>
      <c r="E12" s="4">
        <f t="shared" ref="E12:E14" si="1">C12*D12</f>
        <v>205633294838.99417</v>
      </c>
      <c r="F12" s="127"/>
      <c r="G12" s="130"/>
      <c r="H12" s="127"/>
      <c r="I12" s="128"/>
    </row>
    <row r="13" spans="1:9" x14ac:dyDescent="0.25">
      <c r="A13" s="8" t="s">
        <v>25</v>
      </c>
      <c r="B13" s="3" t="s">
        <v>12</v>
      </c>
      <c r="C13" s="4">
        <v>288032.52</v>
      </c>
      <c r="D13" s="4">
        <v>6300000</v>
      </c>
      <c r="E13" s="4">
        <f t="shared" si="1"/>
        <v>1814604876000</v>
      </c>
      <c r="F13" s="127">
        <v>185120000</v>
      </c>
      <c r="G13" s="127">
        <v>172950900</v>
      </c>
      <c r="H13" s="127">
        <f>IF(F13,($E13+$E14)/F13,0)</f>
        <v>10694.912684340145</v>
      </c>
      <c r="I13" s="128">
        <f>IF(G13,($E13+$E14)/G13,0)</f>
        <v>11447.42372618499</v>
      </c>
    </row>
    <row r="14" spans="1:9" x14ac:dyDescent="0.25">
      <c r="A14" s="8"/>
      <c r="B14" s="3" t="s">
        <v>16</v>
      </c>
      <c r="C14" s="4">
        <v>26465.14</v>
      </c>
      <c r="D14" s="4">
        <v>6243585.3399999999</v>
      </c>
      <c r="E14" s="4">
        <f t="shared" si="1"/>
        <v>165237360125.04761</v>
      </c>
      <c r="F14" s="127"/>
      <c r="G14" s="127"/>
      <c r="H14" s="127"/>
      <c r="I14" s="128"/>
    </row>
    <row r="15" spans="1:9" x14ac:dyDescent="0.25">
      <c r="A15" s="11" t="s">
        <v>26</v>
      </c>
      <c r="B15" s="13"/>
      <c r="C15" s="73">
        <f>SUM(C11:C14)</f>
        <v>710393.6</v>
      </c>
      <c r="D15" s="13"/>
      <c r="E15" s="73">
        <f>SUM(E11:E14)</f>
        <v>4472128633964.042</v>
      </c>
      <c r="F15" s="73">
        <f>SUM(F11:F14)</f>
        <v>413150000</v>
      </c>
      <c r="G15" s="73">
        <f>SUM(G11:G14)</f>
        <v>386520500</v>
      </c>
      <c r="H15" s="73">
        <f>$E15/F15</f>
        <v>10824.467224891787</v>
      </c>
      <c r="I15" s="74">
        <f>$E15/G15</f>
        <v>11570.223659454135</v>
      </c>
    </row>
    <row r="17" spans="1:9" x14ac:dyDescent="0.25">
      <c r="A17" s="115" t="s">
        <v>20</v>
      </c>
      <c r="B17" s="116"/>
      <c r="C17" s="116"/>
      <c r="D17" s="116"/>
      <c r="E17" s="116"/>
      <c r="F17" s="116"/>
      <c r="G17" s="116"/>
      <c r="H17" s="116"/>
      <c r="I17" s="117"/>
    </row>
    <row r="18" spans="1:9" x14ac:dyDescent="0.2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25">
      <c r="A19" s="8" t="s">
        <v>24</v>
      </c>
      <c r="B19" s="3" t="s">
        <v>12</v>
      </c>
      <c r="C19" s="4">
        <v>359977.19365079363</v>
      </c>
      <c r="D19" s="4">
        <v>6253014.0345046204</v>
      </c>
      <c r="E19" s="4">
        <f>C19*D19</f>
        <v>2250942444000</v>
      </c>
      <c r="F19" s="127">
        <v>211590000</v>
      </c>
      <c r="G19" s="127">
        <v>197869200</v>
      </c>
      <c r="H19" s="127">
        <f>IF(F19,($E19+$E20)/F19,0)</f>
        <v>11105.930175040407</v>
      </c>
      <c r="I19" s="128">
        <f>IF(G19,($E19+$E20)/G19,0)</f>
        <v>11876.046225166927</v>
      </c>
    </row>
    <row r="20" spans="1:9" x14ac:dyDescent="0.25">
      <c r="A20" s="8"/>
      <c r="B20" s="3" t="s">
        <v>16</v>
      </c>
      <c r="C20" s="4">
        <v>15850.08</v>
      </c>
      <c r="D20" s="4">
        <v>6243585</v>
      </c>
      <c r="E20" s="4">
        <f t="shared" ref="E20:E22" si="2">C20*D20</f>
        <v>98961321736.800003</v>
      </c>
      <c r="F20" s="127"/>
      <c r="G20" s="127"/>
      <c r="H20" s="127"/>
      <c r="I20" s="128"/>
    </row>
    <row r="21" spans="1:9" x14ac:dyDescent="0.25">
      <c r="A21" s="8" t="s">
        <v>25</v>
      </c>
      <c r="B21" s="3" t="s">
        <v>12</v>
      </c>
      <c r="C21" s="4">
        <v>299286.61587301589</v>
      </c>
      <c r="D21" s="4">
        <v>6253014.0565792406</v>
      </c>
      <c r="E21" s="4">
        <f t="shared" si="2"/>
        <v>1871443416000</v>
      </c>
      <c r="F21" s="127">
        <v>180760000</v>
      </c>
      <c r="G21" s="127">
        <v>168167800</v>
      </c>
      <c r="H21" s="127">
        <f>IF(F21,($E21+$E22)/F21,0)</f>
        <v>10589.523535701483</v>
      </c>
      <c r="I21" s="128">
        <f>IF(G21,($E21+$E22)/G21,0)</f>
        <v>11382.454157772177</v>
      </c>
    </row>
    <row r="22" spans="1:9" x14ac:dyDescent="0.25">
      <c r="A22" s="8"/>
      <c r="B22" s="3" t="s">
        <v>16</v>
      </c>
      <c r="C22" s="4">
        <v>6842.04</v>
      </c>
      <c r="D22" s="4">
        <v>6243585</v>
      </c>
      <c r="E22" s="4">
        <f t="shared" si="2"/>
        <v>42718858313.400002</v>
      </c>
      <c r="F22" s="127"/>
      <c r="G22" s="127"/>
      <c r="H22" s="127"/>
      <c r="I22" s="128"/>
    </row>
    <row r="23" spans="1:9" x14ac:dyDescent="0.25">
      <c r="A23" s="11" t="s">
        <v>26</v>
      </c>
      <c r="B23" s="13"/>
      <c r="C23" s="73">
        <f>SUM(C19:C22)</f>
        <v>681955.92952380958</v>
      </c>
      <c r="D23" s="13"/>
      <c r="E23" s="73">
        <f>SUM(E19:E22)</f>
        <v>4264066040050.1997</v>
      </c>
      <c r="F23" s="73">
        <f>SUM(F19:F22)</f>
        <v>392350000</v>
      </c>
      <c r="G23" s="73">
        <f>SUM(G19:G22)</f>
        <v>366037000</v>
      </c>
      <c r="H23" s="73">
        <f>$E23/F23</f>
        <v>10868.015904295144</v>
      </c>
      <c r="I23" s="74">
        <f>$E23/G23</f>
        <v>11649.276002289931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I23"/>
  <sheetViews>
    <sheetView workbookViewId="0">
      <selection activeCell="D30" sqref="D30"/>
    </sheetView>
  </sheetViews>
  <sheetFormatPr defaultRowHeight="15" x14ac:dyDescent="0.25"/>
  <cols>
    <col min="1" max="1" width="20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2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25">
      <c r="A3" s="8" t="s">
        <v>27</v>
      </c>
      <c r="B3" s="3" t="s">
        <v>11</v>
      </c>
      <c r="C3" s="5">
        <v>0</v>
      </c>
      <c r="D3" s="5">
        <v>0</v>
      </c>
      <c r="E3" s="5">
        <f>C3*D3</f>
        <v>0</v>
      </c>
      <c r="F3" s="131">
        <v>0</v>
      </c>
      <c r="G3" s="131">
        <v>0</v>
      </c>
      <c r="H3" s="131">
        <f>IF(F3,($E3+$E4)/F3,0)</f>
        <v>0</v>
      </c>
      <c r="I3" s="132">
        <f>IF(G3,($E3+$E4)/G3,0)</f>
        <v>0</v>
      </c>
    </row>
    <row r="4" spans="1:9" x14ac:dyDescent="0.25">
      <c r="A4" s="8"/>
      <c r="B4" s="3" t="s">
        <v>16</v>
      </c>
      <c r="C4" s="5">
        <v>0</v>
      </c>
      <c r="D4" s="5">
        <v>0</v>
      </c>
      <c r="E4" s="5">
        <f t="shared" ref="E4:E6" si="0">C4*D4</f>
        <v>0</v>
      </c>
      <c r="F4" s="131"/>
      <c r="G4" s="131"/>
      <c r="H4" s="131"/>
      <c r="I4" s="132"/>
    </row>
    <row r="5" spans="1:9" x14ac:dyDescent="0.25">
      <c r="A5" s="8" t="s">
        <v>28</v>
      </c>
      <c r="B5" s="3" t="s">
        <v>11</v>
      </c>
      <c r="C5" s="4">
        <v>329.19</v>
      </c>
      <c r="D5" s="4">
        <v>5799070</v>
      </c>
      <c r="E5" s="4">
        <f t="shared" si="0"/>
        <v>1908995853.3</v>
      </c>
      <c r="F5" s="127">
        <v>147640000</v>
      </c>
      <c r="G5" s="127">
        <v>136648000</v>
      </c>
      <c r="H5" s="127">
        <f>(E5+E6)/F5</f>
        <v>10745.919547094149</v>
      </c>
      <c r="I5" s="128">
        <f>($E5+$E6)/G5</f>
        <v>11610.324058405391</v>
      </c>
    </row>
    <row r="6" spans="1:9" x14ac:dyDescent="0.25">
      <c r="A6" s="8"/>
      <c r="B6" s="3" t="s">
        <v>16</v>
      </c>
      <c r="C6" s="4">
        <v>254304.08</v>
      </c>
      <c r="D6" s="4">
        <v>6231196</v>
      </c>
      <c r="E6" s="4">
        <f t="shared" si="0"/>
        <v>1584618566079.6799</v>
      </c>
      <c r="F6" s="127"/>
      <c r="G6" s="127"/>
      <c r="H6" s="127"/>
      <c r="I6" s="128"/>
    </row>
    <row r="7" spans="1:9" x14ac:dyDescent="0.25">
      <c r="A7" s="11" t="s">
        <v>29</v>
      </c>
      <c r="B7" s="13"/>
      <c r="C7" s="73">
        <f>SUM(C3:C6)</f>
        <v>254633.27</v>
      </c>
      <c r="D7" s="13"/>
      <c r="E7" s="73">
        <f>SUM(E3:E6)</f>
        <v>1586527561932.98</v>
      </c>
      <c r="F7" s="73">
        <f>SUM(F3:F6)</f>
        <v>147640000</v>
      </c>
      <c r="G7" s="73">
        <f>SUM(G3:G6)</f>
        <v>136648000</v>
      </c>
      <c r="H7" s="73">
        <f>$E7/F7</f>
        <v>10745.919547094149</v>
      </c>
      <c r="I7" s="74">
        <f>$E7/G7</f>
        <v>11610.324058405391</v>
      </c>
    </row>
    <row r="9" spans="1:9" x14ac:dyDescent="0.25">
      <c r="A9" s="120" t="s">
        <v>19</v>
      </c>
      <c r="B9" s="121"/>
      <c r="C9" s="121"/>
      <c r="D9" s="121"/>
      <c r="E9" s="121"/>
      <c r="F9" s="121"/>
      <c r="G9" s="121"/>
      <c r="H9" s="121"/>
      <c r="I9" s="122"/>
    </row>
    <row r="10" spans="1:9" x14ac:dyDescent="0.2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25">
      <c r="A11" s="8" t="s">
        <v>27</v>
      </c>
      <c r="B11" s="3" t="s">
        <v>11</v>
      </c>
      <c r="C11" s="5">
        <v>0</v>
      </c>
      <c r="D11" s="5">
        <v>0</v>
      </c>
      <c r="E11" s="5">
        <f>C11*D11</f>
        <v>0</v>
      </c>
      <c r="F11" s="125">
        <v>0</v>
      </c>
      <c r="G11" s="125">
        <v>0</v>
      </c>
      <c r="H11" s="125">
        <f>IF(F11,($E11+$E12)/F11,0)</f>
        <v>0</v>
      </c>
      <c r="I11" s="125">
        <f>IF(G11,($E11+$E12)/G11,0)</f>
        <v>0</v>
      </c>
    </row>
    <row r="12" spans="1:9" x14ac:dyDescent="0.25">
      <c r="A12" s="8"/>
      <c r="B12" s="3" t="s">
        <v>16</v>
      </c>
      <c r="C12" s="5">
        <v>0</v>
      </c>
      <c r="D12" s="5">
        <v>0</v>
      </c>
      <c r="E12" s="5">
        <f t="shared" ref="E12:E14" si="1">C12*D12</f>
        <v>0</v>
      </c>
      <c r="F12" s="125"/>
      <c r="G12" s="125"/>
      <c r="H12" s="125"/>
      <c r="I12" s="125"/>
    </row>
    <row r="13" spans="1:9" x14ac:dyDescent="0.25">
      <c r="A13" s="8" t="s">
        <v>28</v>
      </c>
      <c r="B13" s="3" t="s">
        <v>11</v>
      </c>
      <c r="C13" s="4">
        <v>1497.46</v>
      </c>
      <c r="D13" s="4">
        <v>5789130</v>
      </c>
      <c r="E13" s="4">
        <f t="shared" si="1"/>
        <v>8668990609.8000011</v>
      </c>
      <c r="F13" s="127">
        <v>144740000</v>
      </c>
      <c r="G13" s="127">
        <v>133944830</v>
      </c>
      <c r="H13" s="127">
        <f>(E13+E14)/F13</f>
        <v>11169.819891205196</v>
      </c>
      <c r="I13" s="128">
        <f>($E13+$E14)/G13</f>
        <v>12070.042054277423</v>
      </c>
    </row>
    <row r="14" spans="1:9" x14ac:dyDescent="0.25">
      <c r="A14" s="8"/>
      <c r="B14" s="3" t="s">
        <v>16</v>
      </c>
      <c r="C14" s="4">
        <v>257735.63</v>
      </c>
      <c r="D14" s="4">
        <v>6239148</v>
      </c>
      <c r="E14" s="4">
        <f t="shared" si="1"/>
        <v>1608050740443.24</v>
      </c>
      <c r="F14" s="127"/>
      <c r="G14" s="127"/>
      <c r="H14" s="127"/>
      <c r="I14" s="128"/>
    </row>
    <row r="15" spans="1:9" x14ac:dyDescent="0.25">
      <c r="A15" s="11" t="s">
        <v>29</v>
      </c>
      <c r="B15" s="13"/>
      <c r="C15" s="73">
        <f>SUM(C11:C14)</f>
        <v>259233.09</v>
      </c>
      <c r="D15" s="13"/>
      <c r="E15" s="73">
        <f>SUM(E11:E14)</f>
        <v>1616719731053.04</v>
      </c>
      <c r="F15" s="73">
        <f>SUM(F11:F14)</f>
        <v>144740000</v>
      </c>
      <c r="G15" s="73">
        <f>SUM(G11:G14)</f>
        <v>133944830</v>
      </c>
      <c r="H15" s="73">
        <f>$E15/F15</f>
        <v>11169.819891205196</v>
      </c>
      <c r="I15" s="74">
        <f>$E15/G15</f>
        <v>12070.042054277423</v>
      </c>
    </row>
    <row r="17" spans="1:9" x14ac:dyDescent="0.25">
      <c r="A17" s="115" t="s">
        <v>20</v>
      </c>
      <c r="B17" s="116"/>
      <c r="C17" s="116"/>
      <c r="D17" s="116"/>
      <c r="E17" s="116"/>
      <c r="F17" s="116"/>
      <c r="G17" s="116"/>
      <c r="H17" s="116"/>
      <c r="I17" s="117"/>
    </row>
    <row r="18" spans="1:9" x14ac:dyDescent="0.2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25">
      <c r="A19" s="8" t="s">
        <v>27</v>
      </c>
      <c r="B19" s="3" t="s">
        <v>11</v>
      </c>
      <c r="C19" s="5">
        <v>0</v>
      </c>
      <c r="D19" s="5">
        <v>0</v>
      </c>
      <c r="E19" s="5">
        <f>C19*D19</f>
        <v>0</v>
      </c>
      <c r="F19" s="125">
        <v>0</v>
      </c>
      <c r="G19" s="125">
        <v>0</v>
      </c>
      <c r="H19" s="125">
        <f>IF(F19,($E19+$E20)/F19,0)</f>
        <v>0</v>
      </c>
      <c r="I19" s="126">
        <f>IF(G19,($E19+$E20)/G19,0)</f>
        <v>0</v>
      </c>
    </row>
    <row r="20" spans="1:9" x14ac:dyDescent="0.25">
      <c r="A20" s="8"/>
      <c r="B20" s="3" t="s">
        <v>16</v>
      </c>
      <c r="C20" s="5">
        <v>0</v>
      </c>
      <c r="D20" s="5">
        <v>0</v>
      </c>
      <c r="E20" s="5">
        <f t="shared" ref="E20:E22" si="2">C20*D20</f>
        <v>0</v>
      </c>
      <c r="F20" s="125"/>
      <c r="G20" s="125"/>
      <c r="H20" s="125"/>
      <c r="I20" s="126"/>
    </row>
    <row r="21" spans="1:9" x14ac:dyDescent="0.25">
      <c r="A21" s="8" t="s">
        <v>28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27">
        <v>180840000</v>
      </c>
      <c r="G21" s="127">
        <v>169433830</v>
      </c>
      <c r="H21" s="127">
        <f>(E21+E22)/F21</f>
        <v>10778.953275379121</v>
      </c>
      <c r="I21" s="128">
        <f>($E21+$E22)/G21</f>
        <v>11504.58506615568</v>
      </c>
    </row>
    <row r="22" spans="1:9" x14ac:dyDescent="0.25">
      <c r="A22" s="8"/>
      <c r="B22" s="3" t="s">
        <v>16</v>
      </c>
      <c r="C22" s="4">
        <v>311396.12</v>
      </c>
      <c r="D22" s="4">
        <v>6259763</v>
      </c>
      <c r="E22" s="4">
        <f t="shared" si="2"/>
        <v>1949265910319.5601</v>
      </c>
      <c r="F22" s="127"/>
      <c r="G22" s="127"/>
      <c r="H22" s="127"/>
      <c r="I22" s="128"/>
    </row>
    <row r="23" spans="1:9" x14ac:dyDescent="0.25">
      <c r="A23" s="11" t="s">
        <v>29</v>
      </c>
      <c r="B23" s="13"/>
      <c r="C23" s="73">
        <f>SUM(C19:C22)</f>
        <v>311396.12</v>
      </c>
      <c r="D23" s="13"/>
      <c r="E23" s="73">
        <f>SUM(E19:E22)</f>
        <v>1949265910319.5601</v>
      </c>
      <c r="F23" s="73">
        <f>SUM(F19:F22)</f>
        <v>180840000</v>
      </c>
      <c r="G23" s="73">
        <f>SUM(G19:G22)</f>
        <v>169433830</v>
      </c>
      <c r="H23" s="73">
        <f>$E23/F23</f>
        <v>10778.953275379121</v>
      </c>
      <c r="I23" s="74">
        <f>$E23/G23</f>
        <v>11504.58506615568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workbookViewId="0">
      <selection activeCell="I38" sqref="I38"/>
    </sheetView>
  </sheetViews>
  <sheetFormatPr defaultRowHeight="15" x14ac:dyDescent="0.25"/>
  <cols>
    <col min="1" max="1" width="15.710937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2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25">
      <c r="A3" s="8" t="s">
        <v>30</v>
      </c>
      <c r="B3" s="3" t="s">
        <v>11</v>
      </c>
      <c r="C3" s="3">
        <v>0</v>
      </c>
      <c r="D3" s="3">
        <v>0</v>
      </c>
      <c r="E3" s="5">
        <f t="shared" ref="E3:E12" si="0">C3*D3</f>
        <v>0</v>
      </c>
      <c r="F3" s="3">
        <v>0</v>
      </c>
      <c r="G3" s="3">
        <v>0</v>
      </c>
      <c r="H3" s="5">
        <f t="shared" ref="H3" si="1">IF(F3,($E3)/F3,0)</f>
        <v>0</v>
      </c>
      <c r="I3" s="14">
        <f t="shared" ref="I3" si="2">IF(G3,($E3)/G3,0)</f>
        <v>0</v>
      </c>
    </row>
    <row r="4" spans="1:9" x14ac:dyDescent="0.25">
      <c r="A4" s="8" t="s">
        <v>31</v>
      </c>
      <c r="B4" s="3" t="s">
        <v>11</v>
      </c>
      <c r="C4" s="4">
        <v>35180.83</v>
      </c>
      <c r="D4" s="4">
        <v>5799070</v>
      </c>
      <c r="E4" s="4">
        <f>C4*D4</f>
        <v>204016095828.10001</v>
      </c>
      <c r="F4" s="4">
        <v>13752000</v>
      </c>
      <c r="G4" s="4">
        <v>13696992</v>
      </c>
      <c r="H4" s="4">
        <f t="shared" ref="H4:H10" si="3">IF(F4,($E4)/F4,0)</f>
        <v>14835.376369117219</v>
      </c>
      <c r="I4" s="10">
        <f t="shared" ref="I4:I10" si="4">IF(G4,($E4)/G4,0)</f>
        <v>14894.956193892791</v>
      </c>
    </row>
    <row r="5" spans="1:9" x14ac:dyDescent="0.25">
      <c r="A5" s="8" t="s">
        <v>32</v>
      </c>
      <c r="B5" s="3" t="s">
        <v>11</v>
      </c>
      <c r="C5" s="4">
        <v>28300.11</v>
      </c>
      <c r="D5" s="4">
        <v>5799070</v>
      </c>
      <c r="E5" s="4">
        <f t="shared" si="0"/>
        <v>164114318897.70001</v>
      </c>
      <c r="F5" s="4">
        <v>11051000</v>
      </c>
      <c r="G5" s="4">
        <v>11006796</v>
      </c>
      <c r="H5" s="4">
        <f t="shared" si="3"/>
        <v>14850.630612406118</v>
      </c>
      <c r="I5" s="10">
        <f t="shared" si="4"/>
        <v>14910.271699202929</v>
      </c>
    </row>
    <row r="6" spans="1:9" x14ac:dyDescent="0.25">
      <c r="A6" s="8" t="s">
        <v>33</v>
      </c>
      <c r="B6" s="3" t="s">
        <v>11</v>
      </c>
      <c r="C6" s="5">
        <v>0</v>
      </c>
      <c r="D6" s="5"/>
      <c r="E6" s="5">
        <f t="shared" si="0"/>
        <v>0</v>
      </c>
      <c r="F6" s="5">
        <v>0</v>
      </c>
      <c r="G6" s="5">
        <v>0</v>
      </c>
      <c r="H6" s="5">
        <f t="shared" si="3"/>
        <v>0</v>
      </c>
      <c r="I6" s="14">
        <f t="shared" si="4"/>
        <v>0</v>
      </c>
    </row>
    <row r="7" spans="1:9" x14ac:dyDescent="0.25">
      <c r="A7" s="8" t="s">
        <v>34</v>
      </c>
      <c r="B7" s="3" t="s">
        <v>11</v>
      </c>
      <c r="C7" s="5">
        <v>23089.84</v>
      </c>
      <c r="D7" s="4">
        <v>5799070</v>
      </c>
      <c r="E7" s="4">
        <f t="shared" si="0"/>
        <v>133899598448.8</v>
      </c>
      <c r="F7" s="4">
        <v>9164000</v>
      </c>
      <c r="G7" s="4">
        <v>9127344</v>
      </c>
      <c r="H7" s="4">
        <f t="shared" si="3"/>
        <v>14611.479533915321</v>
      </c>
      <c r="I7" s="10">
        <f t="shared" si="4"/>
        <v>14670.160174613777</v>
      </c>
    </row>
    <row r="8" spans="1:9" x14ac:dyDescent="0.25">
      <c r="A8" s="8" t="s">
        <v>35</v>
      </c>
      <c r="B8" s="3" t="s">
        <v>11</v>
      </c>
      <c r="C8" s="3">
        <v>0</v>
      </c>
      <c r="D8" s="3">
        <v>0</v>
      </c>
      <c r="E8" s="5">
        <f t="shared" ref="E8" si="5">C8*D8</f>
        <v>0</v>
      </c>
      <c r="F8" s="5">
        <v>0</v>
      </c>
      <c r="G8" s="5">
        <v>0</v>
      </c>
      <c r="H8" s="5">
        <f t="shared" ref="H8" si="6">IF(F8,($E8)/F8,0)</f>
        <v>0</v>
      </c>
      <c r="I8" s="14">
        <f t="shared" ref="I8" si="7">IF(G8,($E8)/G8,0)</f>
        <v>0</v>
      </c>
    </row>
    <row r="9" spans="1:9" x14ac:dyDescent="0.25">
      <c r="A9" s="8" t="s">
        <v>36</v>
      </c>
      <c r="B9" s="3" t="s">
        <v>11</v>
      </c>
      <c r="C9" s="4">
        <v>35256.589999999997</v>
      </c>
      <c r="D9" s="4">
        <v>5799070</v>
      </c>
      <c r="E9" s="4">
        <f t="shared" si="0"/>
        <v>204455433371.29999</v>
      </c>
      <c r="F9" s="4">
        <v>13859000</v>
      </c>
      <c r="G9" s="4">
        <v>13803564</v>
      </c>
      <c r="H9" s="4">
        <f t="shared" si="3"/>
        <v>14752.538665942708</v>
      </c>
      <c r="I9" s="10">
        <f t="shared" si="4"/>
        <v>14811.785809179426</v>
      </c>
    </row>
    <row r="10" spans="1:9" x14ac:dyDescent="0.25">
      <c r="A10" s="8" t="s">
        <v>37</v>
      </c>
      <c r="B10" s="3" t="s">
        <v>11</v>
      </c>
      <c r="C10" s="4">
        <v>36442.449999999997</v>
      </c>
      <c r="D10" s="4">
        <v>5799070</v>
      </c>
      <c r="E10" s="4">
        <f t="shared" si="0"/>
        <v>211332318521.49997</v>
      </c>
      <c r="F10" s="4">
        <v>14702000</v>
      </c>
      <c r="G10" s="4">
        <v>14643192</v>
      </c>
      <c r="H10" s="4">
        <f t="shared" si="3"/>
        <v>14374.392499081756</v>
      </c>
      <c r="I10" s="10">
        <f t="shared" si="4"/>
        <v>14432.12098301381</v>
      </c>
    </row>
    <row r="11" spans="1:9" x14ac:dyDescent="0.25">
      <c r="A11" s="8" t="s">
        <v>38</v>
      </c>
      <c r="B11" s="3" t="s">
        <v>11</v>
      </c>
      <c r="C11" s="5">
        <v>0</v>
      </c>
      <c r="D11" s="5"/>
      <c r="E11" s="5">
        <f t="shared" si="0"/>
        <v>0</v>
      </c>
      <c r="F11" s="5">
        <v>0</v>
      </c>
      <c r="G11" s="5">
        <v>0</v>
      </c>
      <c r="H11" s="5">
        <f>IF(F11,($E11)/F11,0)</f>
        <v>0</v>
      </c>
      <c r="I11" s="14">
        <f>IF(G11,($E11)/G11,0)</f>
        <v>0</v>
      </c>
    </row>
    <row r="12" spans="1:9" x14ac:dyDescent="0.25">
      <c r="A12" s="8" t="s">
        <v>39</v>
      </c>
      <c r="B12" s="3" t="s">
        <v>11</v>
      </c>
      <c r="C12" s="4">
        <v>26853.31</v>
      </c>
      <c r="D12" s="4">
        <v>5799070</v>
      </c>
      <c r="E12" s="4">
        <f t="shared" si="0"/>
        <v>155724224421.70001</v>
      </c>
      <c r="F12" s="4">
        <v>10491000</v>
      </c>
      <c r="G12" s="4">
        <v>10449036</v>
      </c>
      <c r="H12" s="4">
        <f>IF(F12,($E12)/F12,0)</f>
        <v>14843.601603441046</v>
      </c>
      <c r="I12" s="10">
        <f>IF(G12,($E12)/G12,0)</f>
        <v>14903.21446128619</v>
      </c>
    </row>
    <row r="13" spans="1:9" x14ac:dyDescent="0.25">
      <c r="A13" s="11" t="s">
        <v>40</v>
      </c>
      <c r="B13" s="13"/>
      <c r="C13" s="73">
        <f>SUM(C3:C12)</f>
        <v>185123.13</v>
      </c>
      <c r="D13" s="13"/>
      <c r="E13" s="73">
        <f>SUM(E3:E12)</f>
        <v>1073541989489.1001</v>
      </c>
      <c r="F13" s="73">
        <f>SUM(F3:F12)</f>
        <v>73019000</v>
      </c>
      <c r="G13" s="73">
        <f>SUM(G3:G12)</f>
        <v>72726924</v>
      </c>
      <c r="H13" s="73">
        <f>IF(F13,$E13/F13,0)</f>
        <v>14702.228043236693</v>
      </c>
      <c r="I13" s="74">
        <f>IF(G13,$E13/G13,0)</f>
        <v>14761.273135779813</v>
      </c>
    </row>
    <row r="15" spans="1:9" x14ac:dyDescent="0.25">
      <c r="A15" s="120" t="s">
        <v>19</v>
      </c>
      <c r="B15" s="121"/>
      <c r="C15" s="121"/>
      <c r="D15" s="121"/>
      <c r="E15" s="121"/>
      <c r="F15" s="121"/>
      <c r="G15" s="121"/>
      <c r="H15" s="121"/>
      <c r="I15" s="122"/>
    </row>
    <row r="16" spans="1:9" x14ac:dyDescent="0.25">
      <c r="A16" s="8" t="s">
        <v>1</v>
      </c>
      <c r="B16" s="2" t="s">
        <v>2</v>
      </c>
      <c r="C16" s="2" t="s">
        <v>3</v>
      </c>
      <c r="D16" s="2" t="s">
        <v>4</v>
      </c>
      <c r="E16" s="6" t="s">
        <v>5</v>
      </c>
      <c r="F16" s="2" t="s">
        <v>6</v>
      </c>
      <c r="G16" s="2" t="s">
        <v>7</v>
      </c>
      <c r="H16" s="2" t="s">
        <v>8</v>
      </c>
      <c r="I16" s="9" t="s">
        <v>9</v>
      </c>
    </row>
    <row r="17" spans="1:9" x14ac:dyDescent="0.25">
      <c r="A17" s="8" t="s">
        <v>30</v>
      </c>
      <c r="B17" s="3" t="s">
        <v>11</v>
      </c>
      <c r="C17" s="3">
        <v>0</v>
      </c>
      <c r="D17" s="3">
        <v>0</v>
      </c>
      <c r="E17" s="5">
        <f t="shared" ref="E17" si="8">C17*D17</f>
        <v>0</v>
      </c>
      <c r="F17" s="3">
        <v>0</v>
      </c>
      <c r="G17" s="3">
        <v>0</v>
      </c>
      <c r="H17" s="5">
        <f t="shared" ref="H17" si="9">IF(F17,($E17)/F17,0)</f>
        <v>0</v>
      </c>
      <c r="I17" s="14">
        <f t="shared" ref="I17" si="10">IF(G17,($E17)/G17,0)</f>
        <v>0</v>
      </c>
    </row>
    <row r="18" spans="1:9" x14ac:dyDescent="0.25">
      <c r="A18" s="8" t="s">
        <v>31</v>
      </c>
      <c r="B18" s="3" t="s">
        <v>11</v>
      </c>
      <c r="C18" s="4">
        <v>33891.9</v>
      </c>
      <c r="D18" s="4">
        <v>5789130</v>
      </c>
      <c r="E18" s="4">
        <f>C18*D18</f>
        <v>196204615047</v>
      </c>
      <c r="F18" s="4">
        <v>12818000</v>
      </c>
      <c r="G18" s="4">
        <v>12766728</v>
      </c>
      <c r="H18" s="4">
        <f t="shared" ref="H18:H26" si="11">IF(F18,($E18)/F18,0)</f>
        <v>15306.960137853019</v>
      </c>
      <c r="I18" s="10">
        <f t="shared" ref="I18:I26" si="12">IF(G18,($E18)/G18,0)</f>
        <v>15368.433873346405</v>
      </c>
    </row>
    <row r="19" spans="1:9" x14ac:dyDescent="0.25">
      <c r="A19" s="8" t="s">
        <v>32</v>
      </c>
      <c r="B19" s="3" t="s">
        <v>11</v>
      </c>
      <c r="C19" s="4">
        <v>27940.75</v>
      </c>
      <c r="D19" s="4">
        <v>5789130</v>
      </c>
      <c r="E19" s="4">
        <f t="shared" ref="E19:E26" si="13">C19*D19</f>
        <v>161752634047.5</v>
      </c>
      <c r="F19" s="4">
        <v>10771000</v>
      </c>
      <c r="G19" s="4">
        <v>10727916</v>
      </c>
      <c r="H19" s="4">
        <f t="shared" si="11"/>
        <v>15017.420299647201</v>
      </c>
      <c r="I19" s="10">
        <f t="shared" si="12"/>
        <v>15077.731224545383</v>
      </c>
    </row>
    <row r="20" spans="1:9" x14ac:dyDescent="0.25">
      <c r="A20" s="8" t="s">
        <v>33</v>
      </c>
      <c r="B20" s="3" t="s">
        <v>11</v>
      </c>
      <c r="C20" s="5">
        <v>0</v>
      </c>
      <c r="D20" s="5">
        <v>0</v>
      </c>
      <c r="E20" s="5">
        <f t="shared" si="13"/>
        <v>0</v>
      </c>
      <c r="F20" s="5">
        <v>0</v>
      </c>
      <c r="G20" s="5">
        <v>0</v>
      </c>
      <c r="H20" s="5">
        <f t="shared" si="11"/>
        <v>0</v>
      </c>
      <c r="I20" s="14">
        <f t="shared" si="12"/>
        <v>0</v>
      </c>
    </row>
    <row r="21" spans="1:9" x14ac:dyDescent="0.25">
      <c r="A21" s="8" t="s">
        <v>34</v>
      </c>
      <c r="B21" s="3" t="s">
        <v>11</v>
      </c>
      <c r="C21" s="5">
        <v>0</v>
      </c>
      <c r="D21" s="5">
        <v>0</v>
      </c>
      <c r="E21" s="5">
        <f t="shared" si="13"/>
        <v>0</v>
      </c>
      <c r="F21" s="5">
        <v>0</v>
      </c>
      <c r="G21" s="5">
        <v>0</v>
      </c>
      <c r="H21" s="5">
        <f t="shared" si="11"/>
        <v>0</v>
      </c>
      <c r="I21" s="14">
        <f t="shared" si="12"/>
        <v>0</v>
      </c>
    </row>
    <row r="22" spans="1:9" x14ac:dyDescent="0.25">
      <c r="A22" s="8" t="s">
        <v>35</v>
      </c>
      <c r="B22" s="3" t="s">
        <v>11</v>
      </c>
      <c r="C22" s="3">
        <v>0</v>
      </c>
      <c r="D22" s="3">
        <v>0</v>
      </c>
      <c r="E22" s="5">
        <f t="shared" si="13"/>
        <v>0</v>
      </c>
      <c r="F22" s="15">
        <v>0</v>
      </c>
      <c r="G22" s="15">
        <v>0</v>
      </c>
      <c r="H22" s="5">
        <f t="shared" ref="H22" si="14">IF(F22,($E22)/F22,0)</f>
        <v>0</v>
      </c>
      <c r="I22" s="14">
        <f t="shared" ref="I22" si="15">IF(G22,($E22)/G22,0)</f>
        <v>0</v>
      </c>
    </row>
    <row r="23" spans="1:9" x14ac:dyDescent="0.25">
      <c r="A23" s="8" t="s">
        <v>36</v>
      </c>
      <c r="B23" s="3" t="s">
        <v>11</v>
      </c>
      <c r="C23" s="7">
        <v>33018.83</v>
      </c>
      <c r="D23" s="4">
        <v>5789130</v>
      </c>
      <c r="E23" s="4">
        <f t="shared" si="13"/>
        <v>191150299317.90002</v>
      </c>
      <c r="F23" s="30">
        <v>12720000</v>
      </c>
      <c r="G23" s="30">
        <v>12669120</v>
      </c>
      <c r="H23" s="4">
        <f t="shared" si="11"/>
        <v>15027.539254551888</v>
      </c>
      <c r="I23" s="10">
        <f t="shared" si="12"/>
        <v>15087.890817823181</v>
      </c>
    </row>
    <row r="24" spans="1:9" x14ac:dyDescent="0.25">
      <c r="A24" s="8" t="s">
        <v>37</v>
      </c>
      <c r="B24" s="3" t="s">
        <v>11</v>
      </c>
      <c r="C24" s="7">
        <v>34249</v>
      </c>
      <c r="D24" s="4">
        <v>5789130</v>
      </c>
      <c r="E24" s="4">
        <f t="shared" si="13"/>
        <v>198271913370</v>
      </c>
      <c r="F24" s="30">
        <v>13551000</v>
      </c>
      <c r="G24" s="30">
        <v>13496796</v>
      </c>
      <c r="H24" s="4">
        <f t="shared" si="11"/>
        <v>14631.533714854992</v>
      </c>
      <c r="I24" s="10">
        <f t="shared" si="12"/>
        <v>14690.294894432724</v>
      </c>
    </row>
    <row r="25" spans="1:9" x14ac:dyDescent="0.25">
      <c r="A25" s="8" t="s">
        <v>38</v>
      </c>
      <c r="B25" s="3" t="s">
        <v>11</v>
      </c>
      <c r="C25" s="15">
        <v>0</v>
      </c>
      <c r="D25" s="15">
        <v>0</v>
      </c>
      <c r="E25" s="5">
        <f t="shared" si="13"/>
        <v>0</v>
      </c>
      <c r="F25" s="16">
        <v>0</v>
      </c>
      <c r="G25" s="16">
        <v>0</v>
      </c>
      <c r="H25" s="5">
        <f t="shared" si="11"/>
        <v>0</v>
      </c>
      <c r="I25" s="14">
        <f t="shared" si="12"/>
        <v>0</v>
      </c>
    </row>
    <row r="26" spans="1:9" x14ac:dyDescent="0.25">
      <c r="A26" s="8" t="s">
        <v>39</v>
      </c>
      <c r="B26" s="3" t="s">
        <v>11</v>
      </c>
      <c r="C26" s="7">
        <v>26690.86</v>
      </c>
      <c r="D26" s="4">
        <v>5789130</v>
      </c>
      <c r="E26" s="4">
        <f t="shared" si="13"/>
        <v>154516858351.80002</v>
      </c>
      <c r="F26" s="30">
        <v>10075000</v>
      </c>
      <c r="G26" s="30">
        <v>10034700</v>
      </c>
      <c r="H26" s="4">
        <f t="shared" si="11"/>
        <v>15336.660878590572</v>
      </c>
      <c r="I26" s="10">
        <f t="shared" si="12"/>
        <v>15398.253894167241</v>
      </c>
    </row>
    <row r="27" spans="1:9" x14ac:dyDescent="0.25">
      <c r="A27" s="11" t="s">
        <v>40</v>
      </c>
      <c r="B27" s="13"/>
      <c r="C27" s="73">
        <f>SUM(C17:C26)</f>
        <v>155791.34000000003</v>
      </c>
      <c r="D27" s="13"/>
      <c r="E27" s="73">
        <f>SUM(E17:E26)</f>
        <v>901896320134.20007</v>
      </c>
      <c r="F27" s="73">
        <f>SUM(F17:F26)</f>
        <v>59935000</v>
      </c>
      <c r="G27" s="73">
        <f>SUM(G17:G26)</f>
        <v>59695260</v>
      </c>
      <c r="H27" s="73">
        <f>IF(F27,$E27/F27,0)</f>
        <v>15047.907235074665</v>
      </c>
      <c r="I27" s="74">
        <f>IF(G27,$E27/G27,0)</f>
        <v>15108.340597464523</v>
      </c>
    </row>
    <row r="29" spans="1:9" x14ac:dyDescent="0.25">
      <c r="A29" s="115" t="s">
        <v>20</v>
      </c>
      <c r="B29" s="116"/>
      <c r="C29" s="116"/>
      <c r="D29" s="116"/>
      <c r="E29" s="116"/>
      <c r="F29" s="116"/>
      <c r="G29" s="116"/>
      <c r="H29" s="116"/>
      <c r="I29" s="117"/>
    </row>
    <row r="30" spans="1:9" x14ac:dyDescent="0.25">
      <c r="A30" s="8" t="s">
        <v>1</v>
      </c>
      <c r="B30" s="2" t="s">
        <v>2</v>
      </c>
      <c r="C30" s="2" t="s">
        <v>3</v>
      </c>
      <c r="D30" s="2" t="s">
        <v>4</v>
      </c>
      <c r="E30" s="6" t="s">
        <v>5</v>
      </c>
      <c r="F30" s="2" t="s">
        <v>6</v>
      </c>
      <c r="G30" s="2" t="s">
        <v>7</v>
      </c>
      <c r="H30" s="2" t="s">
        <v>8</v>
      </c>
      <c r="I30" s="9" t="s">
        <v>9</v>
      </c>
    </row>
    <row r="31" spans="1:9" x14ac:dyDescent="0.25">
      <c r="A31" s="8" t="s">
        <v>30</v>
      </c>
      <c r="B31" s="3" t="s">
        <v>11</v>
      </c>
      <c r="C31" s="3">
        <v>0</v>
      </c>
      <c r="D31" s="3">
        <v>0</v>
      </c>
      <c r="E31" s="5">
        <f t="shared" ref="E31" si="16">C31*D31</f>
        <v>0</v>
      </c>
      <c r="F31" s="3">
        <v>0</v>
      </c>
      <c r="G31" s="3">
        <v>0</v>
      </c>
      <c r="H31" s="5">
        <f t="shared" ref="H31" si="17">IF(F31,($E31)/F31,0)</f>
        <v>0</v>
      </c>
      <c r="I31" s="14">
        <f t="shared" ref="I31" si="18">IF(G31,($E31)/G31,0)</f>
        <v>0</v>
      </c>
    </row>
    <row r="32" spans="1:9" x14ac:dyDescent="0.25">
      <c r="A32" s="8" t="s">
        <v>31</v>
      </c>
      <c r="B32" s="3" t="s">
        <v>11</v>
      </c>
      <c r="C32" s="4">
        <v>21346.14</v>
      </c>
      <c r="D32" s="4">
        <v>5791597</v>
      </c>
      <c r="E32" s="4">
        <f>C32*D32</f>
        <v>123628240385.58</v>
      </c>
      <c r="F32" s="4">
        <v>8017000</v>
      </c>
      <c r="G32" s="4">
        <v>7984932</v>
      </c>
      <c r="H32" s="4">
        <f t="shared" ref="H32:H40" si="19">IF(F32,($E32)/F32,0)</f>
        <v>15420.760931218661</v>
      </c>
      <c r="I32" s="10">
        <f t="shared" ref="I32:I40" si="20">IF(G32,($E32)/G32,0)</f>
        <v>15482.691698010703</v>
      </c>
    </row>
    <row r="33" spans="1:9" x14ac:dyDescent="0.25">
      <c r="A33" s="8" t="s">
        <v>32</v>
      </c>
      <c r="B33" s="3" t="s">
        <v>11</v>
      </c>
      <c r="C33" s="4">
        <v>14480.52</v>
      </c>
      <c r="D33" s="4">
        <v>5791597</v>
      </c>
      <c r="E33" s="4">
        <f t="shared" ref="E33:E39" si="21">C33*D33</f>
        <v>83865336190.440002</v>
      </c>
      <c r="F33" s="4">
        <v>5547000</v>
      </c>
      <c r="G33" s="4">
        <v>5524812</v>
      </c>
      <c r="H33" s="4">
        <f t="shared" si="19"/>
        <v>15119.043841795565</v>
      </c>
      <c r="I33" s="10">
        <f t="shared" si="20"/>
        <v>15179.762893369041</v>
      </c>
    </row>
    <row r="34" spans="1:9" x14ac:dyDescent="0.25">
      <c r="A34" s="8" t="s">
        <v>33</v>
      </c>
      <c r="B34" s="3" t="s">
        <v>11</v>
      </c>
      <c r="C34" s="5">
        <v>0</v>
      </c>
      <c r="D34" s="5">
        <v>0</v>
      </c>
      <c r="E34" s="5">
        <f t="shared" si="21"/>
        <v>0</v>
      </c>
      <c r="F34" s="91">
        <v>0</v>
      </c>
      <c r="G34" s="91">
        <v>0</v>
      </c>
      <c r="H34" s="5">
        <f t="shared" si="19"/>
        <v>0</v>
      </c>
      <c r="I34" s="14">
        <f t="shared" si="20"/>
        <v>0</v>
      </c>
    </row>
    <row r="35" spans="1:9" x14ac:dyDescent="0.25">
      <c r="A35" s="8" t="s">
        <v>34</v>
      </c>
      <c r="B35" s="3" t="s">
        <v>11</v>
      </c>
      <c r="C35" s="5">
        <v>0</v>
      </c>
      <c r="D35" s="5">
        <v>0</v>
      </c>
      <c r="E35" s="5">
        <f t="shared" si="21"/>
        <v>0</v>
      </c>
      <c r="F35" s="91">
        <v>0</v>
      </c>
      <c r="G35" s="91">
        <v>0</v>
      </c>
      <c r="H35" s="5">
        <f t="shared" si="19"/>
        <v>0</v>
      </c>
      <c r="I35" s="14">
        <f t="shared" si="20"/>
        <v>0</v>
      </c>
    </row>
    <row r="36" spans="1:9" x14ac:dyDescent="0.25">
      <c r="A36" s="8" t="s">
        <v>35</v>
      </c>
      <c r="B36" s="3" t="s">
        <v>11</v>
      </c>
      <c r="C36" s="3">
        <v>0</v>
      </c>
      <c r="D36" s="3">
        <v>0</v>
      </c>
      <c r="E36" s="5">
        <f t="shared" si="21"/>
        <v>0</v>
      </c>
      <c r="F36" s="16">
        <v>0</v>
      </c>
      <c r="G36" s="16">
        <v>0</v>
      </c>
      <c r="H36" s="5">
        <f t="shared" ref="H36" si="22">IF(F36,($E36)/F36,0)</f>
        <v>0</v>
      </c>
      <c r="I36" s="14">
        <f t="shared" ref="I36" si="23">IF(G36,($E36)/G36,0)</f>
        <v>0</v>
      </c>
    </row>
    <row r="37" spans="1:9" x14ac:dyDescent="0.25">
      <c r="A37" s="8" t="s">
        <v>36</v>
      </c>
      <c r="B37" s="3" t="s">
        <v>11</v>
      </c>
      <c r="C37" s="7">
        <v>24435.83</v>
      </c>
      <c r="D37" s="4">
        <v>5791597</v>
      </c>
      <c r="E37" s="4">
        <f t="shared" si="21"/>
        <v>141522479720.51001</v>
      </c>
      <c r="F37" s="30">
        <v>9389000</v>
      </c>
      <c r="G37" s="30">
        <v>9351444</v>
      </c>
      <c r="H37" s="4">
        <f t="shared" si="19"/>
        <v>15073.221825594846</v>
      </c>
      <c r="I37" s="10">
        <f t="shared" si="20"/>
        <v>15133.756853006873</v>
      </c>
    </row>
    <row r="38" spans="1:9" x14ac:dyDescent="0.25">
      <c r="A38" s="8" t="s">
        <v>37</v>
      </c>
      <c r="B38" s="3" t="s">
        <v>11</v>
      </c>
      <c r="C38" s="7">
        <v>19196.09</v>
      </c>
      <c r="D38" s="4">
        <v>5791597</v>
      </c>
      <c r="E38" s="4">
        <f t="shared" si="21"/>
        <v>111176017255.73</v>
      </c>
      <c r="F38" s="30">
        <v>7533000</v>
      </c>
      <c r="G38" s="30">
        <v>7502868</v>
      </c>
      <c r="H38" s="4">
        <f t="shared" si="19"/>
        <v>14758.53142914244</v>
      </c>
      <c r="I38" s="10">
        <f t="shared" si="20"/>
        <v>14817.802639701244</v>
      </c>
    </row>
    <row r="39" spans="1:9" x14ac:dyDescent="0.25">
      <c r="A39" s="8" t="s">
        <v>38</v>
      </c>
      <c r="B39" s="3" t="s">
        <v>11</v>
      </c>
      <c r="C39" s="15">
        <v>0</v>
      </c>
      <c r="D39" s="15">
        <v>0</v>
      </c>
      <c r="E39" s="5">
        <f t="shared" si="21"/>
        <v>0</v>
      </c>
      <c r="F39" s="16">
        <v>0</v>
      </c>
      <c r="G39" s="16">
        <v>0</v>
      </c>
      <c r="H39" s="5">
        <f t="shared" si="19"/>
        <v>0</v>
      </c>
      <c r="I39" s="14">
        <f t="shared" si="20"/>
        <v>0</v>
      </c>
    </row>
    <row r="40" spans="1:9" x14ac:dyDescent="0.25">
      <c r="A40" s="8" t="s">
        <v>39</v>
      </c>
      <c r="B40" s="3" t="s">
        <v>11</v>
      </c>
      <c r="C40" s="7">
        <v>18291.82</v>
      </c>
      <c r="D40" s="4">
        <v>5791597</v>
      </c>
      <c r="E40" s="4">
        <f>C40*D40</f>
        <v>105938849836.53999</v>
      </c>
      <c r="F40" s="30">
        <v>7074000</v>
      </c>
      <c r="G40" s="30">
        <v>7045704</v>
      </c>
      <c r="H40" s="4">
        <f t="shared" si="19"/>
        <v>14975.805744492507</v>
      </c>
      <c r="I40" s="10">
        <f t="shared" si="20"/>
        <v>15035.94954266316</v>
      </c>
    </row>
    <row r="41" spans="1:9" x14ac:dyDescent="0.25">
      <c r="A41" s="11" t="s">
        <v>40</v>
      </c>
      <c r="B41" s="13"/>
      <c r="C41" s="73">
        <f>SUM(C31:C40)</f>
        <v>97750.399999999994</v>
      </c>
      <c r="D41" s="13"/>
      <c r="E41" s="73">
        <f>SUM(E31:E40)</f>
        <v>566130923388.80005</v>
      </c>
      <c r="F41" s="73">
        <f>SUM(F31:F40)</f>
        <v>37560000</v>
      </c>
      <c r="G41" s="73">
        <f>SUM(G31:G40)</f>
        <v>37409760</v>
      </c>
      <c r="H41" s="73">
        <f>IF(F41,$E41/F41,0)</f>
        <v>15072.708290436636</v>
      </c>
      <c r="I41" s="74">
        <f>IF(G41,$E41/G41,0)</f>
        <v>15133.24125545847</v>
      </c>
    </row>
  </sheetData>
  <mergeCells count="3">
    <mergeCell ref="A29:I29"/>
    <mergeCell ref="A15:I15"/>
    <mergeCell ref="A1:I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workbookViewId="0">
      <selection activeCell="C5" sqref="C5:I5"/>
    </sheetView>
  </sheetViews>
  <sheetFormatPr defaultRowHeight="15" x14ac:dyDescent="0.25"/>
  <cols>
    <col min="1" max="1" width="22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2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25">
      <c r="A3" s="8" t="s">
        <v>41</v>
      </c>
      <c r="B3" s="3" t="s">
        <v>11</v>
      </c>
      <c r="C3" s="4">
        <v>45846.45</v>
      </c>
      <c r="D3" s="4">
        <v>5827456</v>
      </c>
      <c r="E3" s="4">
        <f>C3*D3</f>
        <v>267168170131.19998</v>
      </c>
      <c r="F3" s="4">
        <v>21642000</v>
      </c>
      <c r="G3" s="4">
        <v>21369368</v>
      </c>
      <c r="H3" s="4">
        <f>IF(F3,($E3)/F3,0)</f>
        <v>12344.892807097311</v>
      </c>
      <c r="I3" s="10">
        <f>IF(G3,($E3)/G3,0)</f>
        <v>12502.389875601373</v>
      </c>
    </row>
    <row r="4" spans="1:9" x14ac:dyDescent="0.25">
      <c r="A4" s="8" t="s">
        <v>42</v>
      </c>
      <c r="B4" s="3" t="s">
        <v>11</v>
      </c>
      <c r="C4" s="5">
        <v>0</v>
      </c>
      <c r="D4" s="5">
        <v>0</v>
      </c>
      <c r="E4" s="5">
        <f t="shared" ref="E4" si="0">C4*D4</f>
        <v>0</v>
      </c>
      <c r="F4" s="5">
        <v>0</v>
      </c>
      <c r="G4" s="5">
        <v>0</v>
      </c>
      <c r="H4" s="5">
        <f>IF(F4,($E4)/F4,0)</f>
        <v>0</v>
      </c>
      <c r="I4" s="14">
        <f>IF(G4,($E4)/G4,0)</f>
        <v>0</v>
      </c>
    </row>
    <row r="5" spans="1:9" x14ac:dyDescent="0.25">
      <c r="A5" s="11" t="s">
        <v>43</v>
      </c>
      <c r="B5" s="13"/>
      <c r="C5" s="73">
        <f>SUM(C3:C4)</f>
        <v>45846.45</v>
      </c>
      <c r="D5" s="13"/>
      <c r="E5" s="73">
        <f>SUM(E3:E4)</f>
        <v>267168170131.19998</v>
      </c>
      <c r="F5" s="73">
        <f>SUM(F3:F4)</f>
        <v>21642000</v>
      </c>
      <c r="G5" s="73">
        <f>SUM(G3:G4)</f>
        <v>21369368</v>
      </c>
      <c r="H5" s="73">
        <f>$E5/F5</f>
        <v>12344.892807097311</v>
      </c>
      <c r="I5" s="74">
        <f>$E5/G5</f>
        <v>12502.389875601373</v>
      </c>
    </row>
    <row r="7" spans="1:9" x14ac:dyDescent="0.25">
      <c r="A7" s="120" t="s">
        <v>19</v>
      </c>
      <c r="B7" s="121"/>
      <c r="C7" s="121"/>
      <c r="D7" s="121"/>
      <c r="E7" s="121"/>
      <c r="F7" s="121"/>
      <c r="G7" s="121"/>
      <c r="H7" s="121"/>
      <c r="I7" s="122"/>
    </row>
    <row r="8" spans="1:9" x14ac:dyDescent="0.25">
      <c r="A8" s="8" t="s">
        <v>1</v>
      </c>
      <c r="B8" s="2" t="s">
        <v>2</v>
      </c>
      <c r="C8" s="2" t="s">
        <v>3</v>
      </c>
      <c r="D8" s="2" t="s">
        <v>4</v>
      </c>
      <c r="E8" s="6" t="s">
        <v>5</v>
      </c>
      <c r="F8" s="2" t="s">
        <v>6</v>
      </c>
      <c r="G8" s="2" t="s">
        <v>7</v>
      </c>
      <c r="H8" s="2" t="s">
        <v>8</v>
      </c>
      <c r="I8" s="9" t="s">
        <v>9</v>
      </c>
    </row>
    <row r="9" spans="1:9" x14ac:dyDescent="0.25">
      <c r="A9" s="8" t="s">
        <v>41</v>
      </c>
      <c r="B9" s="3" t="s">
        <v>11</v>
      </c>
      <c r="C9" s="4">
        <v>50161.47</v>
      </c>
      <c r="D9" s="4">
        <v>5823253</v>
      </c>
      <c r="E9" s="4">
        <f>C9*D9</f>
        <v>292102930661.91003</v>
      </c>
      <c r="F9" s="90">
        <v>23705000</v>
      </c>
      <c r="G9" s="90">
        <v>23416900</v>
      </c>
      <c r="H9" s="4">
        <f>IF(F9,($E9)/F9,0)</f>
        <v>12322.418505037336</v>
      </c>
      <c r="I9" s="10">
        <f>IF(G9,($E9)/G9,0)</f>
        <v>12474.022208828241</v>
      </c>
    </row>
    <row r="10" spans="1:9" x14ac:dyDescent="0.25">
      <c r="A10" s="8" t="s">
        <v>42</v>
      </c>
      <c r="B10" s="3" t="s">
        <v>11</v>
      </c>
      <c r="C10" s="5">
        <v>0</v>
      </c>
      <c r="D10" s="5">
        <v>0</v>
      </c>
      <c r="E10" s="5">
        <f t="shared" ref="E10" si="1">C10*D10</f>
        <v>0</v>
      </c>
      <c r="F10" s="91">
        <v>0</v>
      </c>
      <c r="G10" s="91">
        <v>0</v>
      </c>
      <c r="H10" s="5">
        <f>IF(F10,($E10)/F10,0)</f>
        <v>0</v>
      </c>
      <c r="I10" s="14">
        <f>IF(G10,($E10)/G10,0)</f>
        <v>0</v>
      </c>
    </row>
    <row r="11" spans="1:9" x14ac:dyDescent="0.25">
      <c r="A11" s="11" t="s">
        <v>43</v>
      </c>
      <c r="B11" s="13"/>
      <c r="C11" s="73">
        <f>SUM(C9:C10)</f>
        <v>50161.47</v>
      </c>
      <c r="D11" s="13"/>
      <c r="E11" s="73">
        <f>SUM(E9:E10)</f>
        <v>292102930661.91003</v>
      </c>
      <c r="F11" s="73">
        <f>SUM(F9:F10)</f>
        <v>23705000</v>
      </c>
      <c r="G11" s="73">
        <f>SUM(G9:G10)</f>
        <v>23416900</v>
      </c>
      <c r="H11" s="73">
        <f>$E11/F11</f>
        <v>12322.418505037336</v>
      </c>
      <c r="I11" s="74">
        <f>$E11/G11</f>
        <v>12474.022208828241</v>
      </c>
    </row>
    <row r="13" spans="1:9" x14ac:dyDescent="0.25">
      <c r="A13" s="115" t="s">
        <v>20</v>
      </c>
      <c r="B13" s="116"/>
      <c r="C13" s="116"/>
      <c r="D13" s="116"/>
      <c r="E13" s="116"/>
      <c r="F13" s="116"/>
      <c r="G13" s="116"/>
      <c r="H13" s="116"/>
      <c r="I13" s="117"/>
    </row>
    <row r="14" spans="1:9" x14ac:dyDescent="0.25">
      <c r="A14" s="8" t="s">
        <v>1</v>
      </c>
      <c r="B14" s="2" t="s">
        <v>2</v>
      </c>
      <c r="C14" s="2" t="s">
        <v>3</v>
      </c>
      <c r="D14" s="2" t="s">
        <v>4</v>
      </c>
      <c r="E14" s="6" t="s">
        <v>5</v>
      </c>
      <c r="F14" s="2" t="s">
        <v>6</v>
      </c>
      <c r="G14" s="2" t="s">
        <v>7</v>
      </c>
      <c r="H14" s="2" t="s">
        <v>8</v>
      </c>
      <c r="I14" s="9" t="s">
        <v>9</v>
      </c>
    </row>
    <row r="15" spans="1:9" x14ac:dyDescent="0.25">
      <c r="A15" s="8" t="s">
        <v>41</v>
      </c>
      <c r="B15" s="3" t="s">
        <v>11</v>
      </c>
      <c r="C15" s="4">
        <v>28128.7</v>
      </c>
      <c r="D15" s="4">
        <v>5820373.2000000002</v>
      </c>
      <c r="E15" s="4">
        <f>C15*D15</f>
        <v>163719531630.84</v>
      </c>
      <c r="F15" s="90">
        <v>12916000</v>
      </c>
      <c r="G15" s="90">
        <v>12706585</v>
      </c>
      <c r="H15" s="4">
        <f>IF(F15,($E15)/F15,0)</f>
        <v>12675.714743793744</v>
      </c>
      <c r="I15" s="10">
        <f>IF(G15,($E15)/G15,0)</f>
        <v>12884.620976512571</v>
      </c>
    </row>
    <row r="16" spans="1:9" x14ac:dyDescent="0.25">
      <c r="A16" s="8" t="s">
        <v>42</v>
      </c>
      <c r="B16" s="3" t="s">
        <v>11</v>
      </c>
      <c r="C16" s="5">
        <v>0</v>
      </c>
      <c r="D16" s="5">
        <v>0</v>
      </c>
      <c r="E16" s="5">
        <f t="shared" ref="E16" si="2">C16*D16</f>
        <v>0</v>
      </c>
      <c r="F16" s="91">
        <v>0</v>
      </c>
      <c r="G16" s="91">
        <v>0</v>
      </c>
      <c r="H16" s="5">
        <f>IF(F16,($E16)/F16,0)</f>
        <v>0</v>
      </c>
      <c r="I16" s="14">
        <f>IF(G16,($E16)/G16,0)</f>
        <v>0</v>
      </c>
    </row>
    <row r="17" spans="1:9" x14ac:dyDescent="0.25">
      <c r="A17" s="11" t="s">
        <v>43</v>
      </c>
      <c r="B17" s="13"/>
      <c r="C17" s="73">
        <f>SUM(C15:C16)</f>
        <v>28128.7</v>
      </c>
      <c r="D17" s="13"/>
      <c r="E17" s="73">
        <f>SUM(E15:E16)</f>
        <v>163719531630.84</v>
      </c>
      <c r="F17" s="73">
        <f>SUM(F15:F16)</f>
        <v>12916000</v>
      </c>
      <c r="G17" s="73">
        <f>SUM(G15:G16)</f>
        <v>12706585</v>
      </c>
      <c r="H17" s="73">
        <f>$E17/F17</f>
        <v>12675.714743793744</v>
      </c>
      <c r="I17" s="74">
        <f>$E17/G17</f>
        <v>12884.620976512571</v>
      </c>
    </row>
  </sheetData>
  <mergeCells count="3">
    <mergeCell ref="A13:I13"/>
    <mergeCell ref="A7:I7"/>
    <mergeCell ref="A1:I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workbookViewId="0">
      <selection activeCell="C7" sqref="C7:I7"/>
    </sheetView>
  </sheetViews>
  <sheetFormatPr defaultRowHeight="15" x14ac:dyDescent="0.25"/>
  <cols>
    <col min="1" max="1" width="20.42578125" style="31" bestFit="1" customWidth="1"/>
    <col min="2" max="2" width="9.28515625" style="31" bestFit="1" customWidth="1"/>
    <col min="3" max="3" width="23" style="31" bestFit="1" customWidth="1"/>
    <col min="4" max="4" width="26.28515625" style="31" bestFit="1" customWidth="1"/>
    <col min="5" max="5" width="16.85546875" style="31" bestFit="1" customWidth="1"/>
    <col min="6" max="6" width="23" style="31" bestFit="1" customWidth="1"/>
    <col min="7" max="7" width="21.140625" style="31" bestFit="1" customWidth="1"/>
    <col min="8" max="8" width="26" style="31" bestFit="1" customWidth="1"/>
    <col min="9" max="9" width="24" style="31" bestFit="1" customWidth="1"/>
    <col min="10" max="16384" width="9.140625" style="31"/>
  </cols>
  <sheetData>
    <row r="1" spans="1:11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2"/>
      <c r="J1" s="97"/>
      <c r="K1" s="97"/>
    </row>
    <row r="2" spans="1:11" x14ac:dyDescent="0.25">
      <c r="A2" s="36" t="s">
        <v>1</v>
      </c>
      <c r="B2" s="46" t="s">
        <v>2</v>
      </c>
      <c r="C2" s="46" t="s">
        <v>3</v>
      </c>
      <c r="D2" s="46" t="s">
        <v>4</v>
      </c>
      <c r="E2" s="39" t="s">
        <v>5</v>
      </c>
      <c r="F2" s="46" t="s">
        <v>6</v>
      </c>
      <c r="G2" s="46" t="s">
        <v>7</v>
      </c>
      <c r="H2" s="46" t="s">
        <v>8</v>
      </c>
      <c r="I2" s="47" t="s">
        <v>9</v>
      </c>
      <c r="J2" s="97"/>
      <c r="K2" s="97"/>
    </row>
    <row r="3" spans="1:11" x14ac:dyDescent="0.25">
      <c r="A3" s="36" t="s">
        <v>44</v>
      </c>
      <c r="B3" s="98" t="s">
        <v>11</v>
      </c>
      <c r="C3" s="103">
        <v>0</v>
      </c>
      <c r="D3" s="103">
        <v>0</v>
      </c>
      <c r="E3" s="103">
        <f>C3*D3</f>
        <v>0</v>
      </c>
      <c r="F3" s="103">
        <v>0</v>
      </c>
      <c r="G3" s="103">
        <v>0</v>
      </c>
      <c r="H3" s="103">
        <f t="shared" ref="H3:H5" si="0">IF(F3,($E3)/F3,0)</f>
        <v>0</v>
      </c>
      <c r="I3" s="104">
        <f t="shared" ref="I3:I5" si="1">IF(G3,($E3)/G3,0)</f>
        <v>0</v>
      </c>
      <c r="J3" s="97"/>
      <c r="K3" s="97"/>
    </row>
    <row r="4" spans="1:11" x14ac:dyDescent="0.25">
      <c r="A4" s="36" t="s">
        <v>45</v>
      </c>
      <c r="B4" s="98" t="s">
        <v>11</v>
      </c>
      <c r="C4" s="103">
        <v>0</v>
      </c>
      <c r="D4" s="103">
        <v>0</v>
      </c>
      <c r="E4" s="103">
        <f>C4*D4</f>
        <v>0</v>
      </c>
      <c r="F4" s="103">
        <v>0</v>
      </c>
      <c r="G4" s="103">
        <v>0</v>
      </c>
      <c r="H4" s="103">
        <f t="shared" si="0"/>
        <v>0</v>
      </c>
      <c r="I4" s="104">
        <f t="shared" si="1"/>
        <v>0</v>
      </c>
      <c r="J4" s="97"/>
      <c r="K4" s="97"/>
    </row>
    <row r="5" spans="1:11" x14ac:dyDescent="0.25">
      <c r="A5" s="36" t="s">
        <v>46</v>
      </c>
      <c r="B5" s="98" t="s">
        <v>11</v>
      </c>
      <c r="C5" s="99">
        <v>4987.25</v>
      </c>
      <c r="D5" s="99">
        <v>5838788.5499999998</v>
      </c>
      <c r="E5" s="99">
        <f>C5*D5</f>
        <v>29119498195.987499</v>
      </c>
      <c r="F5" s="99">
        <v>2565200</v>
      </c>
      <c r="G5" s="99">
        <v>2562120</v>
      </c>
      <c r="H5" s="99">
        <f t="shared" si="0"/>
        <v>11351.745749254444</v>
      </c>
      <c r="I5" s="106">
        <f t="shared" si="1"/>
        <v>11365.392017543089</v>
      </c>
      <c r="J5" s="97"/>
      <c r="K5" s="97"/>
    </row>
    <row r="6" spans="1:11" x14ac:dyDescent="0.25">
      <c r="A6" s="36" t="s">
        <v>47</v>
      </c>
      <c r="B6" s="98" t="s">
        <v>11</v>
      </c>
      <c r="C6" s="99">
        <v>5025.16</v>
      </c>
      <c r="D6" s="99">
        <v>5838788.5499999998</v>
      </c>
      <c r="E6" s="99">
        <f t="shared" ref="E6" si="2">C6*D6</f>
        <v>29340846669.917999</v>
      </c>
      <c r="F6" s="99">
        <v>2736200</v>
      </c>
      <c r="G6" s="99">
        <v>2732920</v>
      </c>
      <c r="H6" s="99">
        <f>IF(F6,($E6)/F6,0)</f>
        <v>10723.2098055398</v>
      </c>
      <c r="I6" s="106">
        <f>IF(G6,($E6)/G6,0)</f>
        <v>10736.079603471013</v>
      </c>
      <c r="J6" s="97"/>
      <c r="K6" s="97"/>
    </row>
    <row r="7" spans="1:11" x14ac:dyDescent="0.25">
      <c r="A7" s="48" t="s">
        <v>48</v>
      </c>
      <c r="B7" s="42"/>
      <c r="C7" s="77">
        <f>SUM(C3:C6)</f>
        <v>10012.41</v>
      </c>
      <c r="D7" s="42"/>
      <c r="E7" s="77">
        <f>SUM(E3:E6)</f>
        <v>58460344865.905502</v>
      </c>
      <c r="F7" s="77">
        <f>SUM(F3:F6)</f>
        <v>5301400</v>
      </c>
      <c r="G7" s="77">
        <f>SUM(G3:G6)</f>
        <v>5295040</v>
      </c>
      <c r="H7" s="77">
        <f>$E7/F7</f>
        <v>11027.340865791206</v>
      </c>
      <c r="I7" s="78">
        <f>$E7/G7</f>
        <v>11040.58607034234</v>
      </c>
      <c r="J7" s="97"/>
      <c r="K7" s="97"/>
    </row>
    <row r="9" spans="1:11" x14ac:dyDescent="0.25">
      <c r="A9" s="120" t="s">
        <v>19</v>
      </c>
      <c r="B9" s="121"/>
      <c r="C9" s="121"/>
      <c r="D9" s="121"/>
      <c r="E9" s="121"/>
      <c r="F9" s="121"/>
      <c r="G9" s="121"/>
      <c r="H9" s="121"/>
      <c r="I9" s="122"/>
      <c r="J9" s="97"/>
      <c r="K9" s="97"/>
    </row>
    <row r="10" spans="1:11" x14ac:dyDescent="0.25">
      <c r="A10" s="36" t="s">
        <v>1</v>
      </c>
      <c r="B10" s="46" t="s">
        <v>2</v>
      </c>
      <c r="C10" s="46" t="s">
        <v>3</v>
      </c>
      <c r="D10" s="46" t="s">
        <v>4</v>
      </c>
      <c r="E10" s="39" t="s">
        <v>5</v>
      </c>
      <c r="F10" s="46" t="s">
        <v>6</v>
      </c>
      <c r="G10" s="46" t="s">
        <v>7</v>
      </c>
      <c r="H10" s="46" t="s">
        <v>8</v>
      </c>
      <c r="I10" s="47" t="s">
        <v>9</v>
      </c>
      <c r="J10" s="97"/>
      <c r="K10" s="97"/>
    </row>
    <row r="11" spans="1:11" x14ac:dyDescent="0.25">
      <c r="A11" s="36" t="s">
        <v>44</v>
      </c>
      <c r="B11" s="98" t="s">
        <v>11</v>
      </c>
      <c r="C11" s="103">
        <v>0</v>
      </c>
      <c r="D11" s="103">
        <v>0</v>
      </c>
      <c r="E11" s="103">
        <f>C11*D11</f>
        <v>0</v>
      </c>
      <c r="F11" s="103">
        <v>0</v>
      </c>
      <c r="G11" s="103">
        <v>0</v>
      </c>
      <c r="H11" s="103">
        <f t="shared" ref="H11:H12" si="3">IF(F11,($E11)/F11,0)</f>
        <v>0</v>
      </c>
      <c r="I11" s="104">
        <f t="shared" ref="I11:I12" si="4">IF(G11,($E11)/G11,0)</f>
        <v>0</v>
      </c>
      <c r="J11" s="97"/>
      <c r="K11" s="97"/>
    </row>
    <row r="12" spans="1:11" x14ac:dyDescent="0.25">
      <c r="A12" s="36" t="s">
        <v>45</v>
      </c>
      <c r="B12" s="98" t="s">
        <v>11</v>
      </c>
      <c r="C12" s="103">
        <v>0</v>
      </c>
      <c r="D12" s="103">
        <v>0</v>
      </c>
      <c r="E12" s="103">
        <f>C12*D12</f>
        <v>0</v>
      </c>
      <c r="F12" s="103">
        <v>0</v>
      </c>
      <c r="G12" s="103">
        <v>0</v>
      </c>
      <c r="H12" s="103">
        <f t="shared" si="3"/>
        <v>0</v>
      </c>
      <c r="I12" s="104">
        <f t="shared" si="4"/>
        <v>0</v>
      </c>
      <c r="J12" s="97"/>
      <c r="K12" s="97"/>
    </row>
    <row r="13" spans="1:11" x14ac:dyDescent="0.25">
      <c r="A13" s="36" t="s">
        <v>46</v>
      </c>
      <c r="B13" s="98" t="s">
        <v>11</v>
      </c>
      <c r="C13" s="99">
        <v>4907.91</v>
      </c>
      <c r="D13" s="99">
        <v>5798130.6600000001</v>
      </c>
      <c r="E13" s="99">
        <f t="shared" ref="E13:E14" si="5">C13*D13</f>
        <v>28456703447.520599</v>
      </c>
      <c r="F13" s="100">
        <v>2556300</v>
      </c>
      <c r="G13" s="100">
        <v>2553230</v>
      </c>
      <c r="H13" s="99">
        <f>IF(F13,($E13)/F13,0)</f>
        <v>11131.988987020537</v>
      </c>
      <c r="I13" s="106">
        <f>IF(G13,($E13)/G13,0)</f>
        <v>11145.374074219948</v>
      </c>
      <c r="J13" s="97"/>
      <c r="K13" s="97"/>
    </row>
    <row r="14" spans="1:11" x14ac:dyDescent="0.25">
      <c r="A14" s="36" t="s">
        <v>47</v>
      </c>
      <c r="B14" s="98" t="s">
        <v>11</v>
      </c>
      <c r="C14" s="99">
        <v>4849.88</v>
      </c>
      <c r="D14" s="99">
        <v>5798130.6600000001</v>
      </c>
      <c r="E14" s="99">
        <f t="shared" si="5"/>
        <v>28120237925.320801</v>
      </c>
      <c r="F14" s="100">
        <v>2651100</v>
      </c>
      <c r="G14" s="100">
        <v>2647910</v>
      </c>
      <c r="H14" s="99">
        <f>IF(F14,($E14)/F14,0)</f>
        <v>10607.007629029762</v>
      </c>
      <c r="I14" s="106">
        <f>IF(G14,($E14)/G14,0)</f>
        <v>10619.786142777059</v>
      </c>
      <c r="J14" s="97"/>
      <c r="K14" s="97"/>
    </row>
    <row r="15" spans="1:11" x14ac:dyDescent="0.25">
      <c r="A15" s="48" t="s">
        <v>48</v>
      </c>
      <c r="B15" s="42"/>
      <c r="C15" s="77">
        <f>SUM(C11:C14)</f>
        <v>9757.7900000000009</v>
      </c>
      <c r="D15" s="42"/>
      <c r="E15" s="77">
        <f>SUM(E11:E14)</f>
        <v>56576941372.8414</v>
      </c>
      <c r="F15" s="77">
        <f>SUM(F11:F14)</f>
        <v>5207400</v>
      </c>
      <c r="G15" s="77">
        <f>SUM(G11:G14)</f>
        <v>5201140</v>
      </c>
      <c r="H15" s="77">
        <f>$E15/F15</f>
        <v>10864.719701356033</v>
      </c>
      <c r="I15" s="78">
        <f>$E15/G15</f>
        <v>10877.796285591505</v>
      </c>
      <c r="J15" s="97"/>
      <c r="K15" s="97"/>
    </row>
    <row r="16" spans="1:11" x14ac:dyDescent="0.25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49"/>
    </row>
    <row r="17" spans="1:11" x14ac:dyDescent="0.25">
      <c r="A17" s="115" t="s">
        <v>20</v>
      </c>
      <c r="B17" s="116"/>
      <c r="C17" s="116"/>
      <c r="D17" s="116"/>
      <c r="E17" s="116"/>
      <c r="F17" s="116"/>
      <c r="G17" s="116"/>
      <c r="H17" s="116"/>
      <c r="I17" s="117"/>
      <c r="J17" s="97"/>
      <c r="K17" s="97"/>
    </row>
    <row r="18" spans="1:11" x14ac:dyDescent="0.25">
      <c r="A18" s="36" t="s">
        <v>1</v>
      </c>
      <c r="B18" s="46" t="s">
        <v>2</v>
      </c>
      <c r="C18" s="46" t="s">
        <v>3</v>
      </c>
      <c r="D18" s="46" t="s">
        <v>4</v>
      </c>
      <c r="E18" s="39" t="s">
        <v>5</v>
      </c>
      <c r="F18" s="46" t="s">
        <v>6</v>
      </c>
      <c r="G18" s="46" t="s">
        <v>7</v>
      </c>
      <c r="H18" s="46" t="s">
        <v>8</v>
      </c>
      <c r="I18" s="47" t="s">
        <v>9</v>
      </c>
      <c r="J18" s="97"/>
      <c r="K18" s="97"/>
    </row>
    <row r="19" spans="1:11" x14ac:dyDescent="0.25">
      <c r="A19" s="36" t="s">
        <v>44</v>
      </c>
      <c r="B19" s="98" t="s">
        <v>11</v>
      </c>
      <c r="C19" s="103">
        <v>0</v>
      </c>
      <c r="D19" s="103">
        <v>0</v>
      </c>
      <c r="E19" s="103">
        <f>C19*D19</f>
        <v>0</v>
      </c>
      <c r="F19" s="103">
        <v>0</v>
      </c>
      <c r="G19" s="103">
        <v>0</v>
      </c>
      <c r="H19" s="103">
        <f t="shared" ref="H19:H20" si="6">IF(F19,($E19)/F19,0)</f>
        <v>0</v>
      </c>
      <c r="I19" s="104">
        <f t="shared" ref="I19:I20" si="7">IF(G19,($E19)/G19,0)</f>
        <v>0</v>
      </c>
      <c r="J19" s="97"/>
      <c r="K19" s="97"/>
    </row>
    <row r="20" spans="1:11" x14ac:dyDescent="0.25">
      <c r="A20" s="36" t="s">
        <v>45</v>
      </c>
      <c r="B20" s="98" t="s">
        <v>11</v>
      </c>
      <c r="C20" s="103">
        <v>0</v>
      </c>
      <c r="D20" s="103">
        <v>0</v>
      </c>
      <c r="E20" s="103">
        <f>C20*D20</f>
        <v>0</v>
      </c>
      <c r="F20" s="103">
        <v>0</v>
      </c>
      <c r="G20" s="103">
        <v>0</v>
      </c>
      <c r="H20" s="103">
        <f t="shared" si="6"/>
        <v>0</v>
      </c>
      <c r="I20" s="104">
        <f t="shared" si="7"/>
        <v>0</v>
      </c>
      <c r="J20" s="97"/>
      <c r="K20" s="97"/>
    </row>
    <row r="21" spans="1:11" x14ac:dyDescent="0.25">
      <c r="A21" s="36" t="s">
        <v>46</v>
      </c>
      <c r="B21" s="98" t="s">
        <v>11</v>
      </c>
      <c r="C21" s="99">
        <v>1698.1649186626084</v>
      </c>
      <c r="D21" s="99">
        <v>5798130.6600000001</v>
      </c>
      <c r="E21" s="99">
        <f t="shared" ref="E21:E22" si="8">C21*D21</f>
        <v>9846182080.6340771</v>
      </c>
      <c r="F21" s="100">
        <v>810900</v>
      </c>
      <c r="G21" s="100">
        <v>809930</v>
      </c>
      <c r="H21" s="99">
        <f>IF(F21,($E21)/F21,0)</f>
        <v>12142.288914334786</v>
      </c>
      <c r="I21" s="106">
        <f>IF(G21,($E21)/G21,0)</f>
        <v>12156.830936789695</v>
      </c>
      <c r="J21" s="97"/>
      <c r="K21" s="97"/>
    </row>
    <row r="22" spans="1:11" x14ac:dyDescent="0.25">
      <c r="A22" s="36" t="s">
        <v>47</v>
      </c>
      <c r="B22" s="98" t="s">
        <v>11</v>
      </c>
      <c r="C22" s="99">
        <v>1785.6581931606277</v>
      </c>
      <c r="D22" s="99">
        <v>5798130.6600000001</v>
      </c>
      <c r="E22" s="99">
        <f t="shared" si="8"/>
        <v>10353479518.044838</v>
      </c>
      <c r="F22" s="100">
        <v>998800</v>
      </c>
      <c r="G22" s="100">
        <v>997600</v>
      </c>
      <c r="H22" s="99">
        <f>IF(F22,($E22)/F22,0)</f>
        <v>10365.918620389306</v>
      </c>
      <c r="I22" s="106">
        <f>IF(G22,($E22)/G22,0)</f>
        <v>10378.387648401</v>
      </c>
      <c r="J22" s="97"/>
      <c r="K22" s="97"/>
    </row>
    <row r="23" spans="1:11" x14ac:dyDescent="0.25">
      <c r="A23" s="48" t="s">
        <v>48</v>
      </c>
      <c r="B23" s="42"/>
      <c r="C23" s="77">
        <f>SUM(C19:C22)</f>
        <v>3483.8231118232361</v>
      </c>
      <c r="D23" s="42"/>
      <c r="E23" s="77">
        <f>SUM(E19:E22)</f>
        <v>20199661598.678917</v>
      </c>
      <c r="F23" s="77">
        <f>SUM(F19:F22)</f>
        <v>1809700</v>
      </c>
      <c r="G23" s="77">
        <f>SUM(G19:G22)</f>
        <v>1807530</v>
      </c>
      <c r="H23" s="77">
        <f>$E23/F23</f>
        <v>11161.884068452737</v>
      </c>
      <c r="I23" s="78">
        <f>$E23/G23</f>
        <v>11175.284282240913</v>
      </c>
      <c r="J23" s="97"/>
      <c r="K23" s="97"/>
    </row>
    <row r="24" spans="1:11" x14ac:dyDescent="0.25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49"/>
    </row>
  </sheetData>
  <mergeCells count="3">
    <mergeCell ref="A1:I1"/>
    <mergeCell ref="A9:I9"/>
    <mergeCell ref="A17:I1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86"/>
  <sheetViews>
    <sheetView workbookViewId="0">
      <selection activeCell="I46" sqref="I46"/>
    </sheetView>
  </sheetViews>
  <sheetFormatPr defaultRowHeight="15" x14ac:dyDescent="0.25"/>
  <cols>
    <col min="1" max="1" width="24.28515625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9.855468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2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25">
      <c r="A3" s="8" t="s">
        <v>49</v>
      </c>
      <c r="B3" s="3" t="s">
        <v>11</v>
      </c>
      <c r="C3" s="3">
        <v>0</v>
      </c>
      <c r="D3" s="3">
        <v>0</v>
      </c>
      <c r="E3" s="5">
        <f t="shared" ref="E3:E4" si="0">C3*D3</f>
        <v>0</v>
      </c>
      <c r="F3" s="3">
        <v>0</v>
      </c>
      <c r="G3" s="3">
        <v>0</v>
      </c>
      <c r="H3" s="5">
        <f t="shared" ref="H3:I4" si="1">IF(F3,($E3)/F3,0)</f>
        <v>0</v>
      </c>
      <c r="I3" s="14">
        <f t="shared" si="1"/>
        <v>0</v>
      </c>
    </row>
    <row r="4" spans="1:9" x14ac:dyDescent="0.25">
      <c r="A4" s="8" t="s">
        <v>50</v>
      </c>
      <c r="B4" s="3" t="s">
        <v>11</v>
      </c>
      <c r="C4" s="3">
        <v>0</v>
      </c>
      <c r="D4" s="3">
        <v>0</v>
      </c>
      <c r="E4" s="5">
        <f t="shared" si="0"/>
        <v>0</v>
      </c>
      <c r="F4" s="3">
        <v>0</v>
      </c>
      <c r="G4" s="3">
        <v>0</v>
      </c>
      <c r="H4" s="5">
        <f t="shared" si="1"/>
        <v>0</v>
      </c>
      <c r="I4" s="14">
        <f t="shared" si="1"/>
        <v>0</v>
      </c>
    </row>
    <row r="5" spans="1:9" x14ac:dyDescent="0.25">
      <c r="A5" s="8" t="s">
        <v>51</v>
      </c>
      <c r="B5" s="3" t="s">
        <v>11</v>
      </c>
      <c r="C5" s="2">
        <f>SUM(C3:C4)</f>
        <v>0</v>
      </c>
      <c r="D5" s="18"/>
      <c r="E5" s="2">
        <f t="shared" ref="E5" si="2">SUM(E3:E4)</f>
        <v>0</v>
      </c>
      <c r="F5" s="2">
        <f t="shared" ref="F5" si="3">SUM(F3:F4)</f>
        <v>0</v>
      </c>
      <c r="G5" s="2">
        <f t="shared" ref="G5" si="4">SUM(G3:G4)</f>
        <v>0</v>
      </c>
      <c r="H5" s="21">
        <f t="shared" ref="H5:H28" si="5">IF(F5,($E5)/F5,0)</f>
        <v>0</v>
      </c>
      <c r="I5" s="22">
        <f t="shared" ref="I5:I28" si="6">IF(G5,($E5)/G5,0)</f>
        <v>0</v>
      </c>
    </row>
    <row r="6" spans="1:9" x14ac:dyDescent="0.25">
      <c r="A6" s="8" t="s">
        <v>52</v>
      </c>
      <c r="B6" s="3" t="s">
        <v>11</v>
      </c>
      <c r="C6" s="3">
        <v>0</v>
      </c>
      <c r="D6" s="3">
        <v>0</v>
      </c>
      <c r="E6" s="5">
        <f t="shared" ref="E6:E7" si="7">C6*D6</f>
        <v>0</v>
      </c>
      <c r="F6" s="3">
        <v>0</v>
      </c>
      <c r="G6" s="3">
        <v>0</v>
      </c>
      <c r="H6" s="5">
        <f t="shared" si="5"/>
        <v>0</v>
      </c>
      <c r="I6" s="14">
        <f t="shared" si="6"/>
        <v>0</v>
      </c>
    </row>
    <row r="7" spans="1:9" x14ac:dyDescent="0.25">
      <c r="A7" s="8" t="s">
        <v>53</v>
      </c>
      <c r="B7" s="3" t="s">
        <v>11</v>
      </c>
      <c r="C7" s="3">
        <v>0</v>
      </c>
      <c r="D7" s="3">
        <v>0</v>
      </c>
      <c r="E7" s="5">
        <f t="shared" si="7"/>
        <v>0</v>
      </c>
      <c r="F7" s="3">
        <v>0</v>
      </c>
      <c r="G7" s="3">
        <v>0</v>
      </c>
      <c r="H7" s="5">
        <f t="shared" si="5"/>
        <v>0</v>
      </c>
      <c r="I7" s="14">
        <f t="shared" si="6"/>
        <v>0</v>
      </c>
    </row>
    <row r="8" spans="1:9" x14ac:dyDescent="0.25">
      <c r="A8" s="8" t="s">
        <v>54</v>
      </c>
      <c r="B8" s="3" t="s">
        <v>11</v>
      </c>
      <c r="C8" s="2">
        <f>SUM(C6:C7)</f>
        <v>0</v>
      </c>
      <c r="D8" s="18"/>
      <c r="E8" s="2">
        <f t="shared" ref="E8:G8" si="8">SUM(E6:E7)</f>
        <v>0</v>
      </c>
      <c r="F8" s="2">
        <f t="shared" si="8"/>
        <v>0</v>
      </c>
      <c r="G8" s="2">
        <f t="shared" si="8"/>
        <v>0</v>
      </c>
      <c r="H8" s="21">
        <f t="shared" si="5"/>
        <v>0</v>
      </c>
      <c r="I8" s="22">
        <f t="shared" si="6"/>
        <v>0</v>
      </c>
    </row>
    <row r="9" spans="1:9" x14ac:dyDescent="0.25">
      <c r="A9" s="12" t="s">
        <v>55</v>
      </c>
      <c r="B9" s="3" t="s">
        <v>11</v>
      </c>
      <c r="C9" s="4">
        <v>8675.01</v>
      </c>
      <c r="D9" s="4">
        <v>5723550</v>
      </c>
      <c r="E9" s="4">
        <f t="shared" ref="E9:E10" si="9">C9*D9</f>
        <v>49651853485.5</v>
      </c>
      <c r="F9" s="4">
        <v>3232000</v>
      </c>
      <c r="G9" s="4">
        <v>3228768</v>
      </c>
      <c r="H9" s="4">
        <f t="shared" si="5"/>
        <v>15362.578429919555</v>
      </c>
      <c r="I9" s="10">
        <f t="shared" si="6"/>
        <v>15377.956386305861</v>
      </c>
    </row>
    <row r="10" spans="1:9" x14ac:dyDescent="0.25">
      <c r="A10" s="12" t="s">
        <v>56</v>
      </c>
      <c r="B10" s="3" t="s">
        <v>11</v>
      </c>
      <c r="C10" s="4">
        <v>144.66999999999999</v>
      </c>
      <c r="D10" s="4">
        <v>5723550</v>
      </c>
      <c r="E10" s="4">
        <f t="shared" si="9"/>
        <v>828025978.49999988</v>
      </c>
      <c r="F10" s="4">
        <v>48000</v>
      </c>
      <c r="G10" s="4">
        <v>47952</v>
      </c>
      <c r="H10" s="4">
        <f t="shared" si="5"/>
        <v>17250.541218749997</v>
      </c>
      <c r="I10" s="10">
        <f t="shared" si="6"/>
        <v>17267.809027777774</v>
      </c>
    </row>
    <row r="11" spans="1:9" x14ac:dyDescent="0.25">
      <c r="A11" s="8" t="s">
        <v>57</v>
      </c>
      <c r="B11" s="3" t="s">
        <v>11</v>
      </c>
      <c r="C11" s="17">
        <f>SUM(C9:C10)</f>
        <v>8819.68</v>
      </c>
      <c r="D11" s="18"/>
      <c r="E11" s="17">
        <f>SUM(E9:E10)</f>
        <v>50479879464</v>
      </c>
      <c r="F11" s="17">
        <f t="shared" ref="F11:G11" si="10">SUM(F9:F10)</f>
        <v>3280000</v>
      </c>
      <c r="G11" s="17">
        <f t="shared" si="10"/>
        <v>3276720</v>
      </c>
      <c r="H11" s="17">
        <f t="shared" si="5"/>
        <v>15390.207153658537</v>
      </c>
      <c r="I11" s="23">
        <f t="shared" si="6"/>
        <v>15405.612766424962</v>
      </c>
    </row>
    <row r="12" spans="1:9" x14ac:dyDescent="0.25">
      <c r="A12" s="12" t="s">
        <v>58</v>
      </c>
      <c r="B12" s="3" t="s">
        <v>11</v>
      </c>
      <c r="C12" s="3">
        <v>0</v>
      </c>
      <c r="D12" s="3">
        <v>0</v>
      </c>
      <c r="E12" s="5">
        <f t="shared" ref="E12:E13" si="11">C12*D12</f>
        <v>0</v>
      </c>
      <c r="F12" s="3">
        <v>0</v>
      </c>
      <c r="G12" s="3">
        <v>0</v>
      </c>
      <c r="H12" s="5">
        <f t="shared" si="5"/>
        <v>0</v>
      </c>
      <c r="I12" s="14">
        <f t="shared" si="6"/>
        <v>0</v>
      </c>
    </row>
    <row r="13" spans="1:9" x14ac:dyDescent="0.25">
      <c r="A13" s="12" t="s">
        <v>59</v>
      </c>
      <c r="B13" s="3" t="s">
        <v>11</v>
      </c>
      <c r="C13" s="4">
        <v>8795.5300000000007</v>
      </c>
      <c r="D13" s="4">
        <v>5371443</v>
      </c>
      <c r="E13" s="4">
        <f t="shared" si="11"/>
        <v>47244688049.790001</v>
      </c>
      <c r="F13" s="4">
        <v>3227000</v>
      </c>
      <c r="G13" s="4">
        <v>3223773</v>
      </c>
      <c r="H13" s="4">
        <f t="shared" si="5"/>
        <v>14640.436333991323</v>
      </c>
      <c r="I13" s="10">
        <f t="shared" si="6"/>
        <v>14655.09142541674</v>
      </c>
    </row>
    <row r="14" spans="1:9" x14ac:dyDescent="0.25">
      <c r="A14" s="8" t="s">
        <v>60</v>
      </c>
      <c r="B14" s="3" t="s">
        <v>11</v>
      </c>
      <c r="C14" s="17">
        <f>SUM(C12:C13)</f>
        <v>8795.5300000000007</v>
      </c>
      <c r="D14" s="18"/>
      <c r="E14" s="17">
        <f t="shared" ref="E14:G14" si="12">SUM(E12:E13)</f>
        <v>47244688049.790001</v>
      </c>
      <c r="F14" s="17">
        <f t="shared" si="12"/>
        <v>3227000</v>
      </c>
      <c r="G14" s="17">
        <f t="shared" si="12"/>
        <v>3223773</v>
      </c>
      <c r="H14" s="17">
        <f t="shared" si="5"/>
        <v>14640.436333991323</v>
      </c>
      <c r="I14" s="23">
        <f t="shared" si="6"/>
        <v>14655.09142541674</v>
      </c>
    </row>
    <row r="15" spans="1:9" x14ac:dyDescent="0.25">
      <c r="A15" s="8" t="s">
        <v>61</v>
      </c>
      <c r="B15" s="3" t="s">
        <v>11</v>
      </c>
      <c r="C15" s="4">
        <v>5913</v>
      </c>
      <c r="D15" s="4">
        <v>5723550</v>
      </c>
      <c r="E15" s="4">
        <f>C15*D15</f>
        <v>33843351150</v>
      </c>
      <c r="F15" s="4">
        <v>2297000</v>
      </c>
      <c r="G15" s="4">
        <v>2294703</v>
      </c>
      <c r="H15" s="4">
        <f t="shared" si="5"/>
        <v>14733.718393556814</v>
      </c>
      <c r="I15" s="10">
        <f t="shared" si="6"/>
        <v>14748.466860417231</v>
      </c>
    </row>
    <row r="16" spans="1:9" x14ac:dyDescent="0.25">
      <c r="A16" s="8" t="s">
        <v>62</v>
      </c>
      <c r="B16" s="3" t="s">
        <v>11</v>
      </c>
      <c r="C16" s="4">
        <v>10340</v>
      </c>
      <c r="D16" s="4">
        <v>5723550</v>
      </c>
      <c r="E16" s="4">
        <f>C16*D16</f>
        <v>59181507000</v>
      </c>
      <c r="F16" s="4">
        <v>3842000</v>
      </c>
      <c r="G16" s="4">
        <v>3838158</v>
      </c>
      <c r="H16" s="4">
        <f t="shared" si="5"/>
        <v>15403.827954190525</v>
      </c>
      <c r="I16" s="10">
        <f t="shared" si="6"/>
        <v>15419.247201391918</v>
      </c>
    </row>
    <row r="17" spans="1:9" x14ac:dyDescent="0.25">
      <c r="A17" s="8" t="s">
        <v>63</v>
      </c>
      <c r="B17" s="3" t="s">
        <v>11</v>
      </c>
      <c r="C17" s="5">
        <v>0</v>
      </c>
      <c r="D17" s="5">
        <v>0</v>
      </c>
      <c r="E17" s="5">
        <f>C17*D17</f>
        <v>0</v>
      </c>
      <c r="F17" s="5">
        <v>0</v>
      </c>
      <c r="G17" s="5">
        <v>0</v>
      </c>
      <c r="H17" s="5">
        <f t="shared" si="5"/>
        <v>0</v>
      </c>
      <c r="I17" s="14">
        <f t="shared" si="6"/>
        <v>0</v>
      </c>
    </row>
    <row r="18" spans="1:9" x14ac:dyDescent="0.25">
      <c r="A18" s="8" t="s">
        <v>64</v>
      </c>
      <c r="B18" s="3" t="s">
        <v>11</v>
      </c>
      <c r="C18" s="17">
        <f>SUM(C15:C17)</f>
        <v>16253</v>
      </c>
      <c r="D18" s="24"/>
      <c r="E18" s="17">
        <f>SUM(E15:E17)</f>
        <v>93024858150</v>
      </c>
      <c r="F18" s="17">
        <f t="shared" ref="F18:G18" si="13">SUM(F15:F17)</f>
        <v>6139000</v>
      </c>
      <c r="G18" s="17">
        <f t="shared" si="13"/>
        <v>6132861</v>
      </c>
      <c r="H18" s="17">
        <f t="shared" si="5"/>
        <v>15153.096294184721</v>
      </c>
      <c r="I18" s="23">
        <f t="shared" si="6"/>
        <v>15168.264558743464</v>
      </c>
    </row>
    <row r="19" spans="1:9" x14ac:dyDescent="0.25">
      <c r="A19" s="12" t="s">
        <v>65</v>
      </c>
      <c r="B19" s="3" t="s">
        <v>11</v>
      </c>
      <c r="C19" s="7">
        <v>7016</v>
      </c>
      <c r="D19" s="4">
        <v>5723550</v>
      </c>
      <c r="E19" s="4">
        <f t="shared" ref="E19:E21" si="14">C19*D19</f>
        <v>40156426800</v>
      </c>
      <c r="F19" s="7">
        <v>4028000</v>
      </c>
      <c r="G19" s="7">
        <v>4025400</v>
      </c>
      <c r="H19" s="4">
        <f t="shared" si="5"/>
        <v>9969.3214498510424</v>
      </c>
      <c r="I19" s="10">
        <f t="shared" si="6"/>
        <v>9975.7606200626033</v>
      </c>
    </row>
    <row r="20" spans="1:9" x14ac:dyDescent="0.25">
      <c r="A20" s="12" t="s">
        <v>66</v>
      </c>
      <c r="B20" s="3" t="s">
        <v>11</v>
      </c>
      <c r="C20" s="7">
        <v>7014</v>
      </c>
      <c r="D20" s="4">
        <v>5723550</v>
      </c>
      <c r="E20" s="4">
        <f t="shared" si="14"/>
        <v>40144979700</v>
      </c>
      <c r="F20" s="7">
        <v>4006000</v>
      </c>
      <c r="G20" s="7">
        <v>4003800</v>
      </c>
      <c r="H20" s="4">
        <f t="shared" si="5"/>
        <v>10021.213105341987</v>
      </c>
      <c r="I20" s="10">
        <f t="shared" si="6"/>
        <v>10026.719541435636</v>
      </c>
    </row>
    <row r="21" spans="1:9" x14ac:dyDescent="0.25">
      <c r="A21" s="12" t="s">
        <v>67</v>
      </c>
      <c r="B21" s="3" t="s">
        <v>11</v>
      </c>
      <c r="C21" s="7">
        <v>6416</v>
      </c>
      <c r="D21" s="4">
        <v>5723550</v>
      </c>
      <c r="E21" s="4">
        <f t="shared" si="14"/>
        <v>36722296800</v>
      </c>
      <c r="F21" s="7">
        <v>3556000</v>
      </c>
      <c r="G21" s="7">
        <v>3553220</v>
      </c>
      <c r="H21" s="4">
        <f t="shared" si="5"/>
        <v>10326.855118110236</v>
      </c>
      <c r="I21" s="10">
        <f t="shared" si="6"/>
        <v>10334.934735254221</v>
      </c>
    </row>
    <row r="22" spans="1:9" x14ac:dyDescent="0.25">
      <c r="A22" s="12" t="s">
        <v>68</v>
      </c>
      <c r="B22" s="3" t="s">
        <v>11</v>
      </c>
      <c r="C22" s="17">
        <f>SUM(C19:C21)</f>
        <v>20446</v>
      </c>
      <c r="D22" s="19"/>
      <c r="E22" s="17">
        <f>SUM(E19:E21)</f>
        <v>117023703300</v>
      </c>
      <c r="F22" s="17">
        <f t="shared" ref="F22" si="15">SUM(F19:F21)</f>
        <v>11590000</v>
      </c>
      <c r="G22" s="17">
        <f t="shared" ref="G22" si="16">SUM(G19:G21)</f>
        <v>11582420</v>
      </c>
      <c r="H22" s="17">
        <f t="shared" si="5"/>
        <v>10096.954555651424</v>
      </c>
      <c r="I22" s="23">
        <f t="shared" si="6"/>
        <v>10103.562407510693</v>
      </c>
    </row>
    <row r="23" spans="1:9" x14ac:dyDescent="0.25">
      <c r="A23" s="12" t="s">
        <v>69</v>
      </c>
      <c r="B23" s="3" t="s">
        <v>11</v>
      </c>
      <c r="C23" s="15">
        <v>0</v>
      </c>
      <c r="D23" s="15">
        <v>0</v>
      </c>
      <c r="E23" s="5">
        <f t="shared" ref="E23:E24" si="17">C23*D23</f>
        <v>0</v>
      </c>
      <c r="F23" s="15">
        <v>0</v>
      </c>
      <c r="G23" s="15">
        <v>0</v>
      </c>
      <c r="H23" s="5">
        <f t="shared" si="5"/>
        <v>0</v>
      </c>
      <c r="I23" s="14">
        <f t="shared" si="6"/>
        <v>0</v>
      </c>
    </row>
    <row r="24" spans="1:9" x14ac:dyDescent="0.25">
      <c r="A24" s="12" t="s">
        <v>70</v>
      </c>
      <c r="B24" s="3" t="s">
        <v>11</v>
      </c>
      <c r="C24" s="7">
        <v>4819.3</v>
      </c>
      <c r="D24" s="4">
        <v>5723550</v>
      </c>
      <c r="E24" s="4">
        <f t="shared" si="17"/>
        <v>27583504515</v>
      </c>
      <c r="F24" s="7">
        <v>1773000</v>
      </c>
      <c r="G24" s="7">
        <v>1771227</v>
      </c>
      <c r="H24" s="4">
        <f t="shared" si="5"/>
        <v>15557.532157360407</v>
      </c>
      <c r="I24" s="10">
        <f t="shared" si="6"/>
        <v>15573.105262623028</v>
      </c>
    </row>
    <row r="25" spans="1:9" x14ac:dyDescent="0.25">
      <c r="A25" s="8" t="s">
        <v>71</v>
      </c>
      <c r="B25" s="3" t="s">
        <v>11</v>
      </c>
      <c r="C25" s="17">
        <f>SUM(C23:C24)</f>
        <v>4819.3</v>
      </c>
      <c r="D25" s="19"/>
      <c r="E25" s="17">
        <f t="shared" ref="E25:G25" si="18">SUM(E23:E24)</f>
        <v>27583504515</v>
      </c>
      <c r="F25" s="17">
        <f t="shared" si="18"/>
        <v>1773000</v>
      </c>
      <c r="G25" s="17">
        <f t="shared" si="18"/>
        <v>1771227</v>
      </c>
      <c r="H25" s="17">
        <f t="shared" si="5"/>
        <v>15557.532157360407</v>
      </c>
      <c r="I25" s="23">
        <f t="shared" si="6"/>
        <v>15573.105262623028</v>
      </c>
    </row>
    <row r="26" spans="1:9" x14ac:dyDescent="0.25">
      <c r="A26" s="8" t="s">
        <v>72</v>
      </c>
      <c r="B26" s="3" t="s">
        <v>11</v>
      </c>
      <c r="C26" s="2">
        <v>2.35</v>
      </c>
      <c r="D26" s="83">
        <v>5723550</v>
      </c>
      <c r="E26" s="2">
        <f>C26*D26</f>
        <v>13450342.5</v>
      </c>
      <c r="F26" s="2">
        <v>0</v>
      </c>
      <c r="G26" s="2">
        <v>0</v>
      </c>
      <c r="H26" s="21">
        <f t="shared" si="5"/>
        <v>0</v>
      </c>
      <c r="I26" s="22">
        <f t="shared" si="6"/>
        <v>0</v>
      </c>
    </row>
    <row r="27" spans="1:9" x14ac:dyDescent="0.25">
      <c r="A27" s="11" t="s">
        <v>73</v>
      </c>
      <c r="B27" s="20" t="s">
        <v>11</v>
      </c>
      <c r="C27" s="86">
        <v>1.67</v>
      </c>
      <c r="D27" s="84">
        <v>5723550</v>
      </c>
      <c r="E27" s="84">
        <f>C27*D27</f>
        <v>9558328.5</v>
      </c>
      <c r="F27" s="84">
        <v>0</v>
      </c>
      <c r="G27" s="84">
        <v>0</v>
      </c>
      <c r="H27" s="84">
        <f t="shared" si="5"/>
        <v>0</v>
      </c>
      <c r="I27" s="85">
        <f t="shared" si="6"/>
        <v>0</v>
      </c>
    </row>
    <row r="28" spans="1:9" x14ac:dyDescent="0.25">
      <c r="A28" s="81" t="s">
        <v>74</v>
      </c>
      <c r="B28" s="82" t="s">
        <v>11</v>
      </c>
      <c r="C28" s="87">
        <f>SUM(C5,C8,C11,C14,C18,C22,C25,C26,C27)</f>
        <v>59137.53</v>
      </c>
      <c r="D28" s="88"/>
      <c r="E28" s="87">
        <f>SUM(E5,E8,E11,E14,E18,E22,E25,E26,E27)</f>
        <v>335379642149.79004</v>
      </c>
      <c r="F28" s="87">
        <f>SUM(F5,F8,F11,F14,F18,F22,F25,F26,F27)</f>
        <v>26009000</v>
      </c>
      <c r="G28" s="87">
        <f>SUM(G5,G8,G11,G14,G18,G22,G25,G26,G27)</f>
        <v>25987001</v>
      </c>
      <c r="H28" s="67">
        <f t="shared" si="5"/>
        <v>12894.753437263642</v>
      </c>
      <c r="I28" s="89">
        <f t="shared" si="6"/>
        <v>12905.669344061289</v>
      </c>
    </row>
    <row r="30" spans="1:9" x14ac:dyDescent="0.25">
      <c r="A30" s="120" t="s">
        <v>19</v>
      </c>
      <c r="B30" s="121"/>
      <c r="C30" s="121"/>
      <c r="D30" s="121"/>
      <c r="E30" s="121"/>
      <c r="F30" s="121"/>
      <c r="G30" s="121"/>
      <c r="H30" s="121"/>
      <c r="I30" s="122"/>
    </row>
    <row r="31" spans="1:9" x14ac:dyDescent="0.25">
      <c r="A31" s="8" t="s">
        <v>1</v>
      </c>
      <c r="B31" s="2" t="s">
        <v>2</v>
      </c>
      <c r="C31" s="2" t="s">
        <v>3</v>
      </c>
      <c r="D31" s="2" t="s">
        <v>4</v>
      </c>
      <c r="E31" s="6" t="s">
        <v>5</v>
      </c>
      <c r="F31" s="2" t="s">
        <v>6</v>
      </c>
      <c r="G31" s="2" t="s">
        <v>7</v>
      </c>
      <c r="H31" s="2" t="s">
        <v>8</v>
      </c>
      <c r="I31" s="9" t="s">
        <v>9</v>
      </c>
    </row>
    <row r="32" spans="1:9" x14ac:dyDescent="0.25">
      <c r="A32" s="8" t="s">
        <v>49</v>
      </c>
      <c r="B32" s="3" t="s">
        <v>11</v>
      </c>
      <c r="C32" s="3">
        <v>0</v>
      </c>
      <c r="D32" s="3">
        <v>0</v>
      </c>
      <c r="E32" s="5">
        <f t="shared" ref="E32:E33" si="19">C32*D32</f>
        <v>0</v>
      </c>
      <c r="F32" s="3">
        <v>0</v>
      </c>
      <c r="G32" s="3">
        <v>0</v>
      </c>
      <c r="H32" s="5">
        <f t="shared" ref="H32:H33" si="20">IF(F32,($E32)/F32,0)</f>
        <v>0</v>
      </c>
      <c r="I32" s="14">
        <f t="shared" ref="I32:I33" si="21">IF(G32,($E32)/G32,0)</f>
        <v>0</v>
      </c>
    </row>
    <row r="33" spans="1:9" x14ac:dyDescent="0.25">
      <c r="A33" s="8" t="s">
        <v>50</v>
      </c>
      <c r="B33" s="3" t="s">
        <v>11</v>
      </c>
      <c r="C33" s="3">
        <v>0</v>
      </c>
      <c r="D33" s="3">
        <v>0</v>
      </c>
      <c r="E33" s="5">
        <f t="shared" si="19"/>
        <v>0</v>
      </c>
      <c r="F33" s="3">
        <v>0</v>
      </c>
      <c r="G33" s="3">
        <v>0</v>
      </c>
      <c r="H33" s="5">
        <f t="shared" si="20"/>
        <v>0</v>
      </c>
      <c r="I33" s="14">
        <f t="shared" si="21"/>
        <v>0</v>
      </c>
    </row>
    <row r="34" spans="1:9" x14ac:dyDescent="0.25">
      <c r="A34" s="8" t="s">
        <v>51</v>
      </c>
      <c r="B34" s="3" t="s">
        <v>11</v>
      </c>
      <c r="C34" s="2">
        <f>SUM(C32:C33)</f>
        <v>0</v>
      </c>
      <c r="D34" s="18"/>
      <c r="E34" s="2">
        <f t="shared" ref="E34" si="22">SUM(E32:E33)</f>
        <v>0</v>
      </c>
      <c r="F34" s="2">
        <f t="shared" ref="F34" si="23">SUM(F32:F33)</f>
        <v>0</v>
      </c>
      <c r="G34" s="2">
        <f t="shared" ref="G34" si="24">SUM(G32:G33)</f>
        <v>0</v>
      </c>
      <c r="H34" s="21">
        <f t="shared" ref="H34:H36" si="25">IF(F34,($E34)/F34,0)</f>
        <v>0</v>
      </c>
      <c r="I34" s="22">
        <f t="shared" ref="I34:I36" si="26">IF(G34,($E34)/G34,0)</f>
        <v>0</v>
      </c>
    </row>
    <row r="35" spans="1:9" x14ac:dyDescent="0.25">
      <c r="A35" s="8" t="s">
        <v>52</v>
      </c>
      <c r="B35" s="3" t="s">
        <v>11</v>
      </c>
      <c r="C35" s="3">
        <v>0</v>
      </c>
      <c r="D35" s="3">
        <v>0</v>
      </c>
      <c r="E35" s="5">
        <f t="shared" ref="E35:E36" si="27">C35*D35</f>
        <v>0</v>
      </c>
      <c r="F35" s="3">
        <v>0</v>
      </c>
      <c r="G35" s="3">
        <v>0</v>
      </c>
      <c r="H35" s="5">
        <f t="shared" si="25"/>
        <v>0</v>
      </c>
      <c r="I35" s="14">
        <f t="shared" si="26"/>
        <v>0</v>
      </c>
    </row>
    <row r="36" spans="1:9" x14ac:dyDescent="0.25">
      <c r="A36" s="8" t="s">
        <v>53</v>
      </c>
      <c r="B36" s="3" t="s">
        <v>11</v>
      </c>
      <c r="C36" s="3">
        <v>0</v>
      </c>
      <c r="D36" s="3">
        <v>0</v>
      </c>
      <c r="E36" s="5">
        <f t="shared" si="27"/>
        <v>0</v>
      </c>
      <c r="F36" s="3">
        <v>0</v>
      </c>
      <c r="G36" s="3">
        <v>0</v>
      </c>
      <c r="H36" s="5">
        <f t="shared" si="25"/>
        <v>0</v>
      </c>
      <c r="I36" s="14">
        <f t="shared" si="26"/>
        <v>0</v>
      </c>
    </row>
    <row r="37" spans="1:9" x14ac:dyDescent="0.25">
      <c r="A37" s="8" t="s">
        <v>54</v>
      </c>
      <c r="B37" s="3" t="s">
        <v>11</v>
      </c>
      <c r="C37" s="2">
        <f>SUM(C35:C36)</f>
        <v>0</v>
      </c>
      <c r="D37" s="18"/>
      <c r="E37" s="2">
        <f t="shared" ref="E37" si="28">SUM(E35:E36)</f>
        <v>0</v>
      </c>
      <c r="F37" s="2">
        <f t="shared" ref="F37" si="29">SUM(F35:F36)</f>
        <v>0</v>
      </c>
      <c r="G37" s="2">
        <f t="shared" ref="G37" si="30">SUM(G35:G36)</f>
        <v>0</v>
      </c>
      <c r="H37" s="21">
        <f t="shared" ref="H37:H39" si="31">IF(F37,($E37)/F37,0)</f>
        <v>0</v>
      </c>
      <c r="I37" s="22">
        <f t="shared" ref="I37:I39" si="32">IF(G37,($E37)/G37,0)</f>
        <v>0</v>
      </c>
    </row>
    <row r="38" spans="1:9" x14ac:dyDescent="0.25">
      <c r="A38" s="12" t="s">
        <v>55</v>
      </c>
      <c r="B38" s="3" t="s">
        <v>11</v>
      </c>
      <c r="C38" s="4">
        <v>9989.7900000000009</v>
      </c>
      <c r="D38" s="4">
        <v>5723550</v>
      </c>
      <c r="E38" s="4">
        <f t="shared" ref="E38:E53" si="33">C38*D38</f>
        <v>57177062554.500008</v>
      </c>
      <c r="F38" s="4">
        <v>3618000</v>
      </c>
      <c r="G38" s="4">
        <v>3614382</v>
      </c>
      <c r="H38" s="4">
        <f t="shared" si="31"/>
        <v>15803.499876865673</v>
      </c>
      <c r="I38" s="10">
        <f t="shared" si="32"/>
        <v>15819.319196061735</v>
      </c>
    </row>
    <row r="39" spans="1:9" x14ac:dyDescent="0.25">
      <c r="A39" s="12" t="s">
        <v>56</v>
      </c>
      <c r="B39" s="3" t="s">
        <v>11</v>
      </c>
      <c r="C39" s="4">
        <v>4751.6000000000004</v>
      </c>
      <c r="D39" s="4">
        <v>5723550</v>
      </c>
      <c r="E39" s="4">
        <f t="shared" si="33"/>
        <v>27196020180.000004</v>
      </c>
      <c r="F39" s="4">
        <v>1600000</v>
      </c>
      <c r="G39" s="4">
        <v>1598400</v>
      </c>
      <c r="H39" s="4">
        <f t="shared" si="31"/>
        <v>16997.512612500002</v>
      </c>
      <c r="I39" s="10">
        <f t="shared" si="32"/>
        <v>17014.527139639642</v>
      </c>
    </row>
    <row r="40" spans="1:9" x14ac:dyDescent="0.25">
      <c r="A40" s="8" t="s">
        <v>57</v>
      </c>
      <c r="B40" s="3" t="s">
        <v>11</v>
      </c>
      <c r="C40" s="17">
        <f>SUM(C38:C39)</f>
        <v>14741.390000000001</v>
      </c>
      <c r="D40" s="18"/>
      <c r="E40" s="17">
        <f>SUM(E38:E39)</f>
        <v>84373082734.500015</v>
      </c>
      <c r="F40" s="17">
        <f t="shared" ref="F40" si="34">SUM(F38:F39)</f>
        <v>5218000</v>
      </c>
      <c r="G40" s="17">
        <f t="shared" ref="G40" si="35">SUM(G38:G39)</f>
        <v>5212782</v>
      </c>
      <c r="H40" s="17">
        <f t="shared" ref="H40:H42" si="36">IF(F40,($E40)/F40,0)</f>
        <v>16169.621068321199</v>
      </c>
      <c r="I40" s="23">
        <f t="shared" ref="I40:I42" si="37">IF(G40,($E40)/G40,0)</f>
        <v>16185.806875196395</v>
      </c>
    </row>
    <row r="41" spans="1:9" x14ac:dyDescent="0.25">
      <c r="A41" s="12" t="s">
        <v>58</v>
      </c>
      <c r="B41" s="3" t="s">
        <v>11</v>
      </c>
      <c r="C41" s="3">
        <v>0</v>
      </c>
      <c r="D41" s="3">
        <v>0</v>
      </c>
      <c r="E41" s="5">
        <f t="shared" si="33"/>
        <v>0</v>
      </c>
      <c r="F41" s="3">
        <v>0</v>
      </c>
      <c r="G41" s="3">
        <v>0</v>
      </c>
      <c r="H41" s="5">
        <f t="shared" si="36"/>
        <v>0</v>
      </c>
      <c r="I41" s="14">
        <f t="shared" si="37"/>
        <v>0</v>
      </c>
    </row>
    <row r="42" spans="1:9" x14ac:dyDescent="0.25">
      <c r="A42" s="12" t="s">
        <v>59</v>
      </c>
      <c r="B42" s="3" t="s">
        <v>11</v>
      </c>
      <c r="C42" s="4">
        <v>8282.48</v>
      </c>
      <c r="D42" s="4">
        <v>5386512.5999999996</v>
      </c>
      <c r="E42" s="4">
        <f t="shared" si="33"/>
        <v>44613682879.247993</v>
      </c>
      <c r="F42" s="4">
        <v>3261000</v>
      </c>
      <c r="G42" s="4">
        <v>3257739</v>
      </c>
      <c r="H42" s="4">
        <f t="shared" si="36"/>
        <v>13680.982177015638</v>
      </c>
      <c r="I42" s="10">
        <f t="shared" si="37"/>
        <v>13694.676853869507</v>
      </c>
    </row>
    <row r="43" spans="1:9" x14ac:dyDescent="0.25">
      <c r="A43" s="8" t="s">
        <v>60</v>
      </c>
      <c r="B43" s="3" t="s">
        <v>11</v>
      </c>
      <c r="C43" s="17">
        <f>SUM(C41:C42)</f>
        <v>8282.48</v>
      </c>
      <c r="D43" s="18"/>
      <c r="E43" s="17">
        <f t="shared" ref="E43" si="38">SUM(E41:E42)</f>
        <v>44613682879.247993</v>
      </c>
      <c r="F43" s="17">
        <f t="shared" ref="F43" si="39">SUM(F41:F42)</f>
        <v>3261000</v>
      </c>
      <c r="G43" s="17">
        <f t="shared" ref="G43" si="40">SUM(G41:G42)</f>
        <v>3257739</v>
      </c>
      <c r="H43" s="17">
        <f t="shared" ref="H43:H45" si="41">IF(F43,($E43)/F43,0)</f>
        <v>13680.982177015638</v>
      </c>
      <c r="I43" s="23">
        <f t="shared" ref="I43:I45" si="42">IF(G43,($E43)/G43,0)</f>
        <v>13694.676853869507</v>
      </c>
    </row>
    <row r="44" spans="1:9" x14ac:dyDescent="0.25">
      <c r="A44" s="8" t="s">
        <v>61</v>
      </c>
      <c r="B44" s="3" t="s">
        <v>11</v>
      </c>
      <c r="C44" s="3">
        <v>0</v>
      </c>
      <c r="D44" s="3">
        <v>0</v>
      </c>
      <c r="E44" s="5">
        <f t="shared" si="33"/>
        <v>0</v>
      </c>
      <c r="F44" s="3">
        <v>0</v>
      </c>
      <c r="G44" s="3">
        <v>0</v>
      </c>
      <c r="H44" s="5">
        <f t="shared" si="41"/>
        <v>0</v>
      </c>
      <c r="I44" s="14">
        <f t="shared" si="42"/>
        <v>0</v>
      </c>
    </row>
    <row r="45" spans="1:9" x14ac:dyDescent="0.25">
      <c r="A45" s="8" t="s">
        <v>62</v>
      </c>
      <c r="B45" s="3" t="s">
        <v>11</v>
      </c>
      <c r="C45" s="4">
        <v>9843.76</v>
      </c>
      <c r="D45" s="4">
        <v>5723550</v>
      </c>
      <c r="E45" s="4">
        <f t="shared" si="33"/>
        <v>56341252548</v>
      </c>
      <c r="F45" s="4">
        <v>3882000</v>
      </c>
      <c r="G45" s="4">
        <v>3878118</v>
      </c>
      <c r="H45" s="4">
        <f t="shared" si="41"/>
        <v>14513.460213292117</v>
      </c>
      <c r="I45" s="10">
        <f t="shared" si="42"/>
        <v>14527.98820149361</v>
      </c>
    </row>
    <row r="46" spans="1:9" x14ac:dyDescent="0.25">
      <c r="A46" s="8" t="s">
        <v>63</v>
      </c>
      <c r="B46" s="3" t="s">
        <v>11</v>
      </c>
      <c r="C46" s="3">
        <v>0</v>
      </c>
      <c r="D46" s="3">
        <v>0</v>
      </c>
      <c r="E46" s="5">
        <f t="shared" si="33"/>
        <v>0</v>
      </c>
      <c r="F46" s="3">
        <v>0</v>
      </c>
      <c r="G46" s="3">
        <v>0</v>
      </c>
      <c r="H46" s="5">
        <f t="shared" ref="H46" si="43">IF(F46,($E46)/F46,0)</f>
        <v>0</v>
      </c>
      <c r="I46" s="14">
        <f t="shared" ref="I46" si="44">IF(G46,($E46)/G46,0)</f>
        <v>0</v>
      </c>
    </row>
    <row r="47" spans="1:9" x14ac:dyDescent="0.25">
      <c r="A47" s="8" t="s">
        <v>64</v>
      </c>
      <c r="B47" s="3" t="s">
        <v>11</v>
      </c>
      <c r="C47" s="17">
        <f>SUM(C44:C46)</f>
        <v>9843.76</v>
      </c>
      <c r="D47" s="24"/>
      <c r="E47" s="17">
        <f>SUM(E44:E46)</f>
        <v>56341252548</v>
      </c>
      <c r="F47" s="17">
        <f t="shared" ref="F47" si="45">SUM(F44:F46)</f>
        <v>3882000</v>
      </c>
      <c r="G47" s="17">
        <f t="shared" ref="G47" si="46">SUM(G44:G46)</f>
        <v>3878118</v>
      </c>
      <c r="H47" s="17">
        <f t="shared" ref="H47:H50" si="47">IF(F47,($E47)/F47,0)</f>
        <v>14513.460213292117</v>
      </c>
      <c r="I47" s="23">
        <f t="shared" ref="I47:I50" si="48">IF(G47,($E47)/G47,0)</f>
        <v>14527.98820149361</v>
      </c>
    </row>
    <row r="48" spans="1:9" x14ac:dyDescent="0.25">
      <c r="A48" s="12" t="s">
        <v>65</v>
      </c>
      <c r="B48" s="3" t="s">
        <v>11</v>
      </c>
      <c r="C48" s="7">
        <v>7021.28</v>
      </c>
      <c r="D48" s="4">
        <v>5723550</v>
      </c>
      <c r="E48" s="4">
        <f t="shared" si="33"/>
        <v>40186647144</v>
      </c>
      <c r="F48" s="7">
        <v>4131000</v>
      </c>
      <c r="G48" s="7">
        <v>4128600</v>
      </c>
      <c r="H48" s="4">
        <f t="shared" si="47"/>
        <v>9728.0675729847499</v>
      </c>
      <c r="I48" s="10">
        <f t="shared" si="48"/>
        <v>9733.7226042726343</v>
      </c>
    </row>
    <row r="49" spans="1:9" x14ac:dyDescent="0.25">
      <c r="A49" s="12" t="s">
        <v>66</v>
      </c>
      <c r="B49" s="3" t="s">
        <v>11</v>
      </c>
      <c r="C49" s="7">
        <v>7997.41</v>
      </c>
      <c r="D49" s="4">
        <v>5723550</v>
      </c>
      <c r="E49" s="4">
        <f t="shared" si="33"/>
        <v>45773576005.5</v>
      </c>
      <c r="F49" s="7">
        <v>4167000</v>
      </c>
      <c r="G49" s="7">
        <v>4165700</v>
      </c>
      <c r="H49" s="4">
        <f t="shared" si="47"/>
        <v>10984.779458963283</v>
      </c>
      <c r="I49" s="10">
        <f t="shared" si="48"/>
        <v>10988.207505461267</v>
      </c>
    </row>
    <row r="50" spans="1:9" x14ac:dyDescent="0.25">
      <c r="A50" s="12" t="s">
        <v>67</v>
      </c>
      <c r="B50" s="3" t="s">
        <v>11</v>
      </c>
      <c r="C50" s="7">
        <v>6314.14</v>
      </c>
      <c r="D50" s="4">
        <v>5723550</v>
      </c>
      <c r="E50" s="4">
        <f t="shared" si="33"/>
        <v>36139295997</v>
      </c>
      <c r="F50" s="7">
        <v>3554000</v>
      </c>
      <c r="G50" s="7">
        <v>3552780</v>
      </c>
      <c r="H50" s="4">
        <f t="shared" si="47"/>
        <v>10168.625772931908</v>
      </c>
      <c r="I50" s="10">
        <f t="shared" si="48"/>
        <v>10172.117608464358</v>
      </c>
    </row>
    <row r="51" spans="1:9" x14ac:dyDescent="0.25">
      <c r="A51" s="12" t="s">
        <v>68</v>
      </c>
      <c r="B51" s="3" t="s">
        <v>11</v>
      </c>
      <c r="C51" s="17">
        <f>SUM(C48:C50)</f>
        <v>21332.829999999998</v>
      </c>
      <c r="D51" s="19"/>
      <c r="E51" s="17">
        <f>SUM(E48:E50)</f>
        <v>122099519146.5</v>
      </c>
      <c r="F51" s="17">
        <f t="shared" ref="F51" si="49">SUM(F48:F50)</f>
        <v>11852000</v>
      </c>
      <c r="G51" s="17">
        <f t="shared" ref="G51" si="50">SUM(G48:G50)</f>
        <v>11847080</v>
      </c>
      <c r="H51" s="17">
        <f t="shared" ref="H51:H53" si="51">IF(F51,($E51)/F51,0)</f>
        <v>10302.018152759028</v>
      </c>
      <c r="I51" s="23">
        <f t="shared" ref="I51:I53" si="52">IF(G51,($E51)/G51,0)</f>
        <v>10306.296500614497</v>
      </c>
    </row>
    <row r="52" spans="1:9" x14ac:dyDescent="0.25">
      <c r="A52" s="12" t="s">
        <v>69</v>
      </c>
      <c r="B52" s="3" t="s">
        <v>11</v>
      </c>
      <c r="C52" s="3">
        <v>0</v>
      </c>
      <c r="D52" s="3">
        <v>0</v>
      </c>
      <c r="E52" s="5">
        <f t="shared" si="33"/>
        <v>0</v>
      </c>
      <c r="F52" s="3">
        <v>0</v>
      </c>
      <c r="G52" s="3">
        <v>0</v>
      </c>
      <c r="H52" s="5">
        <f t="shared" si="51"/>
        <v>0</v>
      </c>
      <c r="I52" s="14">
        <f t="shared" si="52"/>
        <v>0</v>
      </c>
    </row>
    <row r="53" spans="1:9" x14ac:dyDescent="0.25">
      <c r="A53" s="12" t="s">
        <v>70</v>
      </c>
      <c r="B53" s="3" t="s">
        <v>11</v>
      </c>
      <c r="C53" s="7">
        <v>7302.1</v>
      </c>
      <c r="D53" s="4">
        <v>5723550</v>
      </c>
      <c r="E53" s="4">
        <f t="shared" si="33"/>
        <v>41793934455</v>
      </c>
      <c r="F53" s="7">
        <v>2477000</v>
      </c>
      <c r="G53" s="7">
        <v>2474523</v>
      </c>
      <c r="H53" s="4">
        <f t="shared" si="51"/>
        <v>16872.803574888978</v>
      </c>
      <c r="I53" s="10">
        <f t="shared" si="52"/>
        <v>16889.693268157134</v>
      </c>
    </row>
    <row r="54" spans="1:9" x14ac:dyDescent="0.25">
      <c r="A54" s="8" t="s">
        <v>71</v>
      </c>
      <c r="B54" s="3" t="s">
        <v>11</v>
      </c>
      <c r="C54" s="17">
        <f>SUM(C52:C53)</f>
        <v>7302.1</v>
      </c>
      <c r="D54" s="19"/>
      <c r="E54" s="17">
        <f t="shared" ref="E54" si="53">SUM(E52:E53)</f>
        <v>41793934455</v>
      </c>
      <c r="F54" s="17">
        <f t="shared" ref="F54" si="54">SUM(F52:F53)</f>
        <v>2477000</v>
      </c>
      <c r="G54" s="17">
        <f t="shared" ref="G54" si="55">SUM(G52:G53)</f>
        <v>2474523</v>
      </c>
      <c r="H54" s="17">
        <f t="shared" ref="H54:H57" si="56">IF(F54,($E54)/F54,0)</f>
        <v>16872.803574888978</v>
      </c>
      <c r="I54" s="23">
        <f t="shared" ref="I54:I57" si="57">IF(G54,($E54)/G54,0)</f>
        <v>16889.693268157134</v>
      </c>
    </row>
    <row r="55" spans="1:9" x14ac:dyDescent="0.25">
      <c r="A55" s="8" t="s">
        <v>72</v>
      </c>
      <c r="B55" s="3" t="s">
        <v>11</v>
      </c>
      <c r="C55" s="96">
        <v>6.09</v>
      </c>
      <c r="D55" s="83">
        <v>5723550</v>
      </c>
      <c r="E55" s="21">
        <f>C55*D55</f>
        <v>34856419.5</v>
      </c>
      <c r="F55" s="83">
        <v>0</v>
      </c>
      <c r="G55" s="83">
        <v>0</v>
      </c>
      <c r="H55" s="21">
        <f t="shared" si="56"/>
        <v>0</v>
      </c>
      <c r="I55" s="22">
        <f t="shared" si="57"/>
        <v>0</v>
      </c>
    </row>
    <row r="56" spans="1:9" x14ac:dyDescent="0.25">
      <c r="A56" s="11" t="s">
        <v>73</v>
      </c>
      <c r="B56" s="20" t="s">
        <v>11</v>
      </c>
      <c r="C56" s="86">
        <v>1.64</v>
      </c>
      <c r="D56" s="84">
        <v>5723550</v>
      </c>
      <c r="E56" s="84">
        <f>C56*D56</f>
        <v>9386622</v>
      </c>
      <c r="F56" s="84">
        <v>0</v>
      </c>
      <c r="G56" s="84">
        <v>0</v>
      </c>
      <c r="H56" s="84">
        <f t="shared" si="56"/>
        <v>0</v>
      </c>
      <c r="I56" s="85">
        <f t="shared" si="57"/>
        <v>0</v>
      </c>
    </row>
    <row r="57" spans="1:9" x14ac:dyDescent="0.25">
      <c r="A57" s="81" t="s">
        <v>74</v>
      </c>
      <c r="B57" s="82" t="s">
        <v>11</v>
      </c>
      <c r="C57" s="87">
        <f>SUM(C34,C37,C40,C43,C47,C51,C54,C55,C56)</f>
        <v>61510.29</v>
      </c>
      <c r="D57" s="88"/>
      <c r="E57" s="87">
        <f>SUM(E34,E37,E40,E43,E47,E51,E54,E55,E56)</f>
        <v>349265714804.74805</v>
      </c>
      <c r="F57" s="87">
        <f t="shared" ref="F57:G57" si="58">SUM(F34,F37,F40,F43,F47,F51,F54,F55,F56)</f>
        <v>26690000</v>
      </c>
      <c r="G57" s="87">
        <f t="shared" si="58"/>
        <v>26670242</v>
      </c>
      <c r="H57" s="67">
        <f t="shared" si="56"/>
        <v>13086.014042890523</v>
      </c>
      <c r="I57" s="89">
        <f t="shared" si="57"/>
        <v>13095.708498061174</v>
      </c>
    </row>
    <row r="59" spans="1:9" x14ac:dyDescent="0.25">
      <c r="A59" s="115" t="s">
        <v>20</v>
      </c>
      <c r="B59" s="116"/>
      <c r="C59" s="116"/>
      <c r="D59" s="116"/>
      <c r="E59" s="116"/>
      <c r="F59" s="116"/>
      <c r="G59" s="116"/>
      <c r="H59" s="116"/>
      <c r="I59" s="117"/>
    </row>
    <row r="60" spans="1:9" x14ac:dyDescent="0.25">
      <c r="A60" s="8" t="s">
        <v>1</v>
      </c>
      <c r="B60" s="2" t="s">
        <v>2</v>
      </c>
      <c r="C60" s="2" t="s">
        <v>3</v>
      </c>
      <c r="D60" s="2" t="s">
        <v>4</v>
      </c>
      <c r="E60" s="6" t="s">
        <v>5</v>
      </c>
      <c r="F60" s="2" t="s">
        <v>6</v>
      </c>
      <c r="G60" s="2" t="s">
        <v>7</v>
      </c>
      <c r="H60" s="2" t="s">
        <v>8</v>
      </c>
      <c r="I60" s="9" t="s">
        <v>9</v>
      </c>
    </row>
    <row r="61" spans="1:9" x14ac:dyDescent="0.25">
      <c r="A61" s="8" t="s">
        <v>49</v>
      </c>
      <c r="B61" s="3" t="s">
        <v>11</v>
      </c>
      <c r="C61" s="25">
        <v>0</v>
      </c>
      <c r="D61" s="25">
        <v>0</v>
      </c>
      <c r="E61" s="5">
        <f t="shared" ref="E61:E62" si="59">C61*D61</f>
        <v>0</v>
      </c>
      <c r="F61" s="25">
        <v>0</v>
      </c>
      <c r="G61" s="25">
        <v>0</v>
      </c>
      <c r="H61" s="5">
        <f t="shared" ref="H61:H63" si="60">IF(F61,($E61)/F61,0)</f>
        <v>0</v>
      </c>
      <c r="I61" s="14">
        <f t="shared" ref="I61:I63" si="61">IF(G61,($E61)/G61,0)</f>
        <v>0</v>
      </c>
    </row>
    <row r="62" spans="1:9" x14ac:dyDescent="0.25">
      <c r="A62" s="8" t="s">
        <v>50</v>
      </c>
      <c r="B62" s="3" t="s">
        <v>11</v>
      </c>
      <c r="C62" s="25">
        <v>0</v>
      </c>
      <c r="D62" s="25">
        <v>0</v>
      </c>
      <c r="E62" s="5">
        <f t="shared" si="59"/>
        <v>0</v>
      </c>
      <c r="F62" s="25">
        <v>0</v>
      </c>
      <c r="G62" s="25">
        <v>0</v>
      </c>
      <c r="H62" s="5">
        <f t="shared" si="60"/>
        <v>0</v>
      </c>
      <c r="I62" s="14">
        <f t="shared" si="61"/>
        <v>0</v>
      </c>
    </row>
    <row r="63" spans="1:9" x14ac:dyDescent="0.25">
      <c r="A63" s="8" t="s">
        <v>51</v>
      </c>
      <c r="B63" s="3" t="s">
        <v>11</v>
      </c>
      <c r="C63" s="21">
        <f t="shared" ref="C63:E63" si="62">SUM(C61:C62)</f>
        <v>0</v>
      </c>
      <c r="D63" s="26"/>
      <c r="E63" s="21">
        <f t="shared" si="62"/>
        <v>0</v>
      </c>
      <c r="F63" s="21">
        <f t="shared" ref="F63" si="63">SUM(F61:F62)</f>
        <v>0</v>
      </c>
      <c r="G63" s="21">
        <f t="shared" ref="G63" si="64">SUM(G61:G62)</f>
        <v>0</v>
      </c>
      <c r="H63" s="21">
        <f t="shared" si="60"/>
        <v>0</v>
      </c>
      <c r="I63" s="22">
        <f t="shared" si="61"/>
        <v>0</v>
      </c>
    </row>
    <row r="64" spans="1:9" x14ac:dyDescent="0.25">
      <c r="A64" s="8" t="s">
        <v>52</v>
      </c>
      <c r="B64" s="3" t="s">
        <v>11</v>
      </c>
      <c r="C64" s="25">
        <v>0</v>
      </c>
      <c r="D64" s="25">
        <v>0</v>
      </c>
      <c r="E64" s="5">
        <f t="shared" ref="E64:E65" si="65">C64*D64</f>
        <v>0</v>
      </c>
      <c r="F64" s="25">
        <v>0</v>
      </c>
      <c r="G64" s="25">
        <v>0</v>
      </c>
      <c r="H64" s="5">
        <f t="shared" ref="H64:H66" si="66">IF(F64,($E64)/F64,0)</f>
        <v>0</v>
      </c>
      <c r="I64" s="14">
        <f t="shared" ref="I64:I66" si="67">IF(G64,($E64)/G64,0)</f>
        <v>0</v>
      </c>
    </row>
    <row r="65" spans="1:9" x14ac:dyDescent="0.25">
      <c r="A65" s="8" t="s">
        <v>53</v>
      </c>
      <c r="B65" s="3" t="s">
        <v>11</v>
      </c>
      <c r="C65" s="25">
        <v>0</v>
      </c>
      <c r="D65" s="25">
        <v>0</v>
      </c>
      <c r="E65" s="5">
        <f t="shared" si="65"/>
        <v>0</v>
      </c>
      <c r="F65" s="25">
        <v>0</v>
      </c>
      <c r="G65" s="25">
        <v>0</v>
      </c>
      <c r="H65" s="5">
        <f t="shared" si="66"/>
        <v>0</v>
      </c>
      <c r="I65" s="14">
        <f t="shared" si="67"/>
        <v>0</v>
      </c>
    </row>
    <row r="66" spans="1:9" x14ac:dyDescent="0.25">
      <c r="A66" s="8" t="s">
        <v>54</v>
      </c>
      <c r="B66" s="3" t="s">
        <v>11</v>
      </c>
      <c r="C66" s="21">
        <f t="shared" ref="C66" si="68">SUM(C64:C65)</f>
        <v>0</v>
      </c>
      <c r="D66" s="26"/>
      <c r="E66" s="21">
        <f t="shared" ref="E66" si="69">SUM(E64:E65)</f>
        <v>0</v>
      </c>
      <c r="F66" s="21">
        <f t="shared" ref="F66" si="70">SUM(F64:F65)</f>
        <v>0</v>
      </c>
      <c r="G66" s="21">
        <f t="shared" ref="G66" si="71">SUM(G64:G65)</f>
        <v>0</v>
      </c>
      <c r="H66" s="21">
        <f t="shared" si="66"/>
        <v>0</v>
      </c>
      <c r="I66" s="22">
        <f t="shared" si="67"/>
        <v>0</v>
      </c>
    </row>
    <row r="67" spans="1:9" x14ac:dyDescent="0.25">
      <c r="A67" s="12" t="s">
        <v>55</v>
      </c>
      <c r="B67" s="3" t="s">
        <v>11</v>
      </c>
      <c r="C67" s="51">
        <v>4756.4799999999996</v>
      </c>
      <c r="D67" s="51">
        <v>5723550</v>
      </c>
      <c r="E67" s="4">
        <f t="shared" ref="E67:E68" si="72">C67*D67</f>
        <v>27223951103.999996</v>
      </c>
      <c r="F67" s="51">
        <v>1730000</v>
      </c>
      <c r="G67" s="51">
        <v>1728270</v>
      </c>
      <c r="H67" s="4">
        <f t="shared" ref="H67:H69" si="73">IF(F67,($E67)/F67,0)</f>
        <v>15736.387921387281</v>
      </c>
      <c r="I67" s="10">
        <f t="shared" ref="I67:I69" si="74">IF(G67,($E67)/G67,0)</f>
        <v>15752.14006144873</v>
      </c>
    </row>
    <row r="68" spans="1:9" x14ac:dyDescent="0.25">
      <c r="A68" s="12" t="s">
        <v>56</v>
      </c>
      <c r="B68" s="3" t="s">
        <v>11</v>
      </c>
      <c r="C68" s="51">
        <v>4180.43</v>
      </c>
      <c r="D68" s="51">
        <v>5723550</v>
      </c>
      <c r="E68" s="4">
        <f t="shared" si="72"/>
        <v>23926900126.5</v>
      </c>
      <c r="F68" s="51">
        <v>1368000</v>
      </c>
      <c r="G68" s="51">
        <v>1366632</v>
      </c>
      <c r="H68" s="4">
        <f t="shared" si="73"/>
        <v>17490.424069078948</v>
      </c>
      <c r="I68" s="10">
        <f t="shared" si="74"/>
        <v>17507.932001080026</v>
      </c>
    </row>
    <row r="69" spans="1:9" x14ac:dyDescent="0.25">
      <c r="A69" s="8" t="s">
        <v>57</v>
      </c>
      <c r="B69" s="3" t="s">
        <v>11</v>
      </c>
      <c r="C69" s="17">
        <f t="shared" ref="C69" si="75">SUM(C67:C68)</f>
        <v>8936.91</v>
      </c>
      <c r="D69" s="26"/>
      <c r="E69" s="17">
        <f t="shared" ref="E69" si="76">SUM(E67:E68)</f>
        <v>51150851230.5</v>
      </c>
      <c r="F69" s="17">
        <f t="shared" ref="F69" si="77">SUM(F67:F68)</f>
        <v>3098000</v>
      </c>
      <c r="G69" s="17">
        <f t="shared" ref="G69" si="78">SUM(G67:G68)</f>
        <v>3094902</v>
      </c>
      <c r="H69" s="17">
        <f t="shared" si="73"/>
        <v>16510.926801323436</v>
      </c>
      <c r="I69" s="23">
        <f t="shared" si="74"/>
        <v>16527.454255579014</v>
      </c>
    </row>
    <row r="70" spans="1:9" x14ac:dyDescent="0.25">
      <c r="A70" s="12" t="s">
        <v>58</v>
      </c>
      <c r="B70" s="3" t="s">
        <v>11</v>
      </c>
      <c r="C70" s="25">
        <v>0</v>
      </c>
      <c r="D70" s="25">
        <v>0</v>
      </c>
      <c r="E70" s="5">
        <f t="shared" ref="E70:E71" si="79">C70*D70</f>
        <v>0</v>
      </c>
      <c r="F70" s="25">
        <v>0</v>
      </c>
      <c r="G70" s="25">
        <v>0</v>
      </c>
      <c r="H70" s="5">
        <f t="shared" ref="H70:H72" si="80">IF(F70,($E70)/F70,0)</f>
        <v>0</v>
      </c>
      <c r="I70" s="14">
        <f t="shared" ref="I70:I72" si="81">IF(G70,($E70)/G70,0)</f>
        <v>0</v>
      </c>
    </row>
    <row r="71" spans="1:9" x14ac:dyDescent="0.25">
      <c r="A71" s="12" t="s">
        <v>59</v>
      </c>
      <c r="B71" s="3" t="s">
        <v>11</v>
      </c>
      <c r="C71" s="51">
        <v>3782.16</v>
      </c>
      <c r="D71" s="51">
        <v>5386512.5999999996</v>
      </c>
      <c r="E71" s="4">
        <f t="shared" si="79"/>
        <v>20372652495.216</v>
      </c>
      <c r="F71" s="51">
        <v>1441000</v>
      </c>
      <c r="G71" s="51">
        <v>1439559</v>
      </c>
      <c r="H71" s="4">
        <f t="shared" si="80"/>
        <v>14137.857387380986</v>
      </c>
      <c r="I71" s="10">
        <f t="shared" si="81"/>
        <v>14152.009396777763</v>
      </c>
    </row>
    <row r="72" spans="1:9" x14ac:dyDescent="0.25">
      <c r="A72" s="8" t="s">
        <v>60</v>
      </c>
      <c r="B72" s="3" t="s">
        <v>11</v>
      </c>
      <c r="C72" s="21">
        <f t="shared" ref="C72" si="82">SUM(C70:C71)</f>
        <v>3782.16</v>
      </c>
      <c r="D72" s="26"/>
      <c r="E72" s="17">
        <f t="shared" ref="E72" si="83">SUM(E70:E71)</f>
        <v>20372652495.216</v>
      </c>
      <c r="F72" s="17">
        <f t="shared" ref="F72" si="84">SUM(F70:F71)</f>
        <v>1441000</v>
      </c>
      <c r="G72" s="17">
        <f t="shared" ref="G72" si="85">SUM(G70:G71)</f>
        <v>1439559</v>
      </c>
      <c r="H72" s="17">
        <f t="shared" si="80"/>
        <v>14137.857387380986</v>
      </c>
      <c r="I72" s="23">
        <f t="shared" si="81"/>
        <v>14152.009396777763</v>
      </c>
    </row>
    <row r="73" spans="1:9" x14ac:dyDescent="0.25">
      <c r="A73" s="8" t="s">
        <v>61</v>
      </c>
      <c r="B73" s="3" t="s">
        <v>11</v>
      </c>
      <c r="C73" s="25">
        <v>0</v>
      </c>
      <c r="D73" s="25">
        <v>0</v>
      </c>
      <c r="E73" s="5">
        <f t="shared" ref="E73:E75" si="86">C73*D73</f>
        <v>0</v>
      </c>
      <c r="F73" s="25">
        <v>0</v>
      </c>
      <c r="G73" s="25">
        <v>0</v>
      </c>
      <c r="H73" s="5">
        <f t="shared" ref="H73:H76" si="87">IF(F73,($E73)/F73,0)</f>
        <v>0</v>
      </c>
      <c r="I73" s="14">
        <f t="shared" ref="I73:I76" si="88">IF(G73,($E73)/G73,0)</f>
        <v>0</v>
      </c>
    </row>
    <row r="74" spans="1:9" x14ac:dyDescent="0.25">
      <c r="A74" s="8" t="s">
        <v>62</v>
      </c>
      <c r="B74" s="3" t="s">
        <v>11</v>
      </c>
      <c r="C74" s="51">
        <v>5272.05</v>
      </c>
      <c r="D74" s="28">
        <v>5723550</v>
      </c>
      <c r="E74" s="4">
        <f t="shared" si="86"/>
        <v>30174841777.5</v>
      </c>
      <c r="F74" s="51">
        <v>1972000</v>
      </c>
      <c r="G74" s="51">
        <v>1970028</v>
      </c>
      <c r="H74" s="4">
        <f t="shared" si="87"/>
        <v>15301.643903397566</v>
      </c>
      <c r="I74" s="10">
        <f t="shared" si="88"/>
        <v>15316.960864261828</v>
      </c>
    </row>
    <row r="75" spans="1:9" x14ac:dyDescent="0.25">
      <c r="A75" s="8" t="s">
        <v>63</v>
      </c>
      <c r="B75" s="3" t="s">
        <v>11</v>
      </c>
      <c r="C75" s="25">
        <v>0</v>
      </c>
      <c r="D75" s="25">
        <v>0</v>
      </c>
      <c r="E75" s="5">
        <f t="shared" si="86"/>
        <v>0</v>
      </c>
      <c r="F75" s="25">
        <v>0</v>
      </c>
      <c r="G75" s="25">
        <v>0</v>
      </c>
      <c r="H75" s="5">
        <f t="shared" si="87"/>
        <v>0</v>
      </c>
      <c r="I75" s="14">
        <f t="shared" si="88"/>
        <v>0</v>
      </c>
    </row>
    <row r="76" spans="1:9" x14ac:dyDescent="0.25">
      <c r="A76" s="8" t="s">
        <v>64</v>
      </c>
      <c r="B76" s="3" t="s">
        <v>11</v>
      </c>
      <c r="C76" s="27">
        <f>SUM(C73:C75)</f>
        <v>5272.05</v>
      </c>
      <c r="D76" s="26"/>
      <c r="E76" s="17">
        <f>SUM(E73:E75)</f>
        <v>30174841777.5</v>
      </c>
      <c r="F76" s="27">
        <f>SUM(F73:F75)</f>
        <v>1972000</v>
      </c>
      <c r="G76" s="27">
        <f>SUM(G73:G75)</f>
        <v>1970028</v>
      </c>
      <c r="H76" s="17">
        <f t="shared" si="87"/>
        <v>15301.643903397566</v>
      </c>
      <c r="I76" s="23">
        <f t="shared" si="88"/>
        <v>15316.960864261828</v>
      </c>
    </row>
    <row r="77" spans="1:9" x14ac:dyDescent="0.25">
      <c r="A77" s="12" t="s">
        <v>65</v>
      </c>
      <c r="B77" s="3" t="s">
        <v>11</v>
      </c>
      <c r="C77" s="28">
        <v>2881</v>
      </c>
      <c r="D77" s="28">
        <v>5723550</v>
      </c>
      <c r="E77" s="4">
        <f t="shared" ref="E77:E79" si="89">C77*D77</f>
        <v>16489547550</v>
      </c>
      <c r="F77" s="28">
        <v>1624000</v>
      </c>
      <c r="G77" s="28">
        <v>1621000</v>
      </c>
      <c r="H77" s="4">
        <f t="shared" ref="H77:H80" si="90">IF(F77,($E77)/F77,0)</f>
        <v>10153.662284482758</v>
      </c>
      <c r="I77" s="10">
        <f t="shared" ref="I77:I80" si="91">IF(G77,($E77)/G77,0)</f>
        <v>10172.453763109192</v>
      </c>
    </row>
    <row r="78" spans="1:9" x14ac:dyDescent="0.25">
      <c r="A78" s="12" t="s">
        <v>66</v>
      </c>
      <c r="B78" s="3" t="s">
        <v>11</v>
      </c>
      <c r="C78" s="28">
        <v>2884</v>
      </c>
      <c r="D78" s="28">
        <v>5723550</v>
      </c>
      <c r="E78" s="4">
        <f t="shared" si="89"/>
        <v>16506718200</v>
      </c>
      <c r="F78" s="28">
        <v>1621000</v>
      </c>
      <c r="G78" s="28">
        <v>1618000</v>
      </c>
      <c r="H78" s="4">
        <f t="shared" si="90"/>
        <v>10183.046391116595</v>
      </c>
      <c r="I78" s="10">
        <f t="shared" si="91"/>
        <v>10201.92719406675</v>
      </c>
    </row>
    <row r="79" spans="1:9" x14ac:dyDescent="0.25">
      <c r="A79" s="12" t="s">
        <v>67</v>
      </c>
      <c r="B79" s="3" t="s">
        <v>11</v>
      </c>
      <c r="C79" s="28">
        <v>2879.2</v>
      </c>
      <c r="D79" s="28">
        <v>5723550</v>
      </c>
      <c r="E79" s="4">
        <f t="shared" si="89"/>
        <v>16479245159.999998</v>
      </c>
      <c r="F79" s="28">
        <v>1550000</v>
      </c>
      <c r="G79" s="28">
        <v>1548000</v>
      </c>
      <c r="H79" s="4">
        <f t="shared" si="90"/>
        <v>10631.771070967741</v>
      </c>
      <c r="I79" s="10">
        <f t="shared" si="91"/>
        <v>10645.507209302325</v>
      </c>
    </row>
    <row r="80" spans="1:9" x14ac:dyDescent="0.25">
      <c r="A80" s="12" t="s">
        <v>68</v>
      </c>
      <c r="B80" s="3" t="s">
        <v>11</v>
      </c>
      <c r="C80" s="27">
        <f>SUM(C77:C79)</f>
        <v>8644.2000000000007</v>
      </c>
      <c r="D80" s="29"/>
      <c r="E80" s="17">
        <f>SUM(E77:E79)</f>
        <v>49475510910</v>
      </c>
      <c r="F80" s="27">
        <f>SUM(F77:F79)</f>
        <v>4795000</v>
      </c>
      <c r="G80" s="27">
        <f>SUM(G77:G79)</f>
        <v>4787000</v>
      </c>
      <c r="H80" s="17">
        <f t="shared" si="90"/>
        <v>10318.146175182481</v>
      </c>
      <c r="I80" s="23">
        <f t="shared" si="91"/>
        <v>10335.389786922917</v>
      </c>
    </row>
    <row r="81" spans="1:9" x14ac:dyDescent="0.25">
      <c r="A81" s="12" t="s">
        <v>69</v>
      </c>
      <c r="B81" s="3" t="s">
        <v>11</v>
      </c>
      <c r="C81" s="25">
        <v>0</v>
      </c>
      <c r="D81" s="25">
        <v>0</v>
      </c>
      <c r="E81" s="5">
        <f t="shared" ref="E81:E82" si="92">C81*D81</f>
        <v>0</v>
      </c>
      <c r="F81" s="25">
        <v>0</v>
      </c>
      <c r="G81" s="25">
        <v>0</v>
      </c>
      <c r="H81" s="5">
        <f t="shared" ref="H81:H83" si="93">IF(F81,($E81)/F81,0)</f>
        <v>0</v>
      </c>
      <c r="I81" s="14">
        <f t="shared" ref="I81:I83" si="94">IF(G81,($E81)/G81,0)</f>
        <v>0</v>
      </c>
    </row>
    <row r="82" spans="1:9" x14ac:dyDescent="0.25">
      <c r="A82" s="12" t="s">
        <v>70</v>
      </c>
      <c r="B82" s="3" t="s">
        <v>11</v>
      </c>
      <c r="C82" s="28">
        <v>2943.84</v>
      </c>
      <c r="D82" s="28">
        <v>5723550</v>
      </c>
      <c r="E82" s="4">
        <f t="shared" si="92"/>
        <v>16849215432</v>
      </c>
      <c r="F82" s="28">
        <v>1019000</v>
      </c>
      <c r="G82" s="28">
        <v>1017981</v>
      </c>
      <c r="H82" s="4">
        <f t="shared" si="93"/>
        <v>16535.04949165849</v>
      </c>
      <c r="I82" s="10">
        <f t="shared" si="94"/>
        <v>16551.60109275124</v>
      </c>
    </row>
    <row r="83" spans="1:9" x14ac:dyDescent="0.25">
      <c r="A83" s="8" t="s">
        <v>71</v>
      </c>
      <c r="B83" s="3" t="s">
        <v>11</v>
      </c>
      <c r="C83" s="17">
        <f t="shared" ref="C83" si="95">SUM(C81:C82)</f>
        <v>2943.84</v>
      </c>
      <c r="D83" s="29"/>
      <c r="E83" s="17">
        <f t="shared" ref="E83" si="96">SUM(E81:E82)</f>
        <v>16849215432</v>
      </c>
      <c r="F83" s="17">
        <f t="shared" ref="F83" si="97">SUM(F81:F82)</f>
        <v>1019000</v>
      </c>
      <c r="G83" s="17">
        <f t="shared" ref="G83" si="98">SUM(G81:G82)</f>
        <v>1017981</v>
      </c>
      <c r="H83" s="17">
        <f t="shared" si="93"/>
        <v>16535.04949165849</v>
      </c>
      <c r="I83" s="23">
        <f t="shared" si="94"/>
        <v>16551.60109275124</v>
      </c>
    </row>
    <row r="84" spans="1:9" x14ac:dyDescent="0.25">
      <c r="A84" s="8" t="s">
        <v>72</v>
      </c>
      <c r="B84" s="3" t="s">
        <v>11</v>
      </c>
      <c r="C84" s="92">
        <v>12.07</v>
      </c>
      <c r="D84" s="93">
        <v>5723550</v>
      </c>
      <c r="E84" s="21">
        <f>C84*D84</f>
        <v>69083248.5</v>
      </c>
      <c r="F84" s="93">
        <v>0</v>
      </c>
      <c r="G84" s="93">
        <v>0</v>
      </c>
      <c r="H84" s="21">
        <f t="shared" ref="H84:H85" si="99">IF(F84,($E84)/F84,0)</f>
        <v>0</v>
      </c>
      <c r="I84" s="22">
        <f t="shared" ref="I84:I85" si="100">IF(G84,($E84)/G84,0)</f>
        <v>0</v>
      </c>
    </row>
    <row r="85" spans="1:9" x14ac:dyDescent="0.25">
      <c r="A85" s="12" t="s">
        <v>73</v>
      </c>
      <c r="B85" s="80" t="s">
        <v>11</v>
      </c>
      <c r="C85" s="92">
        <v>2.21</v>
      </c>
      <c r="D85" s="93">
        <v>5723550</v>
      </c>
      <c r="E85" s="83">
        <f>C85*D85</f>
        <v>12649045.5</v>
      </c>
      <c r="F85" s="94">
        <v>0</v>
      </c>
      <c r="G85" s="94">
        <v>0</v>
      </c>
      <c r="H85" s="83">
        <f t="shared" si="99"/>
        <v>0</v>
      </c>
      <c r="I85" s="95">
        <f t="shared" si="100"/>
        <v>0</v>
      </c>
    </row>
    <row r="86" spans="1:9" x14ac:dyDescent="0.25">
      <c r="A86" s="81" t="s">
        <v>74</v>
      </c>
      <c r="B86" s="82" t="s">
        <v>11</v>
      </c>
      <c r="C86" s="87">
        <f>SUM(C63,C66,C69,C72,C76,C80,C83,C84,C85)</f>
        <v>29593.439999999999</v>
      </c>
      <c r="D86" s="88"/>
      <c r="E86" s="87">
        <f t="shared" ref="E86:G86" si="101">SUM(E63,E66,E69,E72,E76,E80,E83,E84,E85)</f>
        <v>168104804139.216</v>
      </c>
      <c r="F86" s="87">
        <f t="shared" si="101"/>
        <v>12325000</v>
      </c>
      <c r="G86" s="87">
        <f t="shared" si="101"/>
        <v>12309470</v>
      </c>
      <c r="H86" s="67">
        <f t="shared" ref="H86" si="102">IF(F86,($E86)/F86,0)</f>
        <v>13639.335021437404</v>
      </c>
      <c r="I86" s="89">
        <f t="shared" ref="I86" si="103">IF(G86,($E86)/G86,0)</f>
        <v>13656.542819407821</v>
      </c>
    </row>
  </sheetData>
  <mergeCells count="3">
    <mergeCell ref="A1:I1"/>
    <mergeCell ref="A30:I30"/>
    <mergeCell ref="A59:I5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I23"/>
  <sheetViews>
    <sheetView workbookViewId="0">
      <selection activeCell="D27" sqref="D27"/>
    </sheetView>
  </sheetViews>
  <sheetFormatPr defaultRowHeight="15" x14ac:dyDescent="0.25"/>
  <cols>
    <col min="1" max="1" width="14" style="1" bestFit="1" customWidth="1"/>
    <col min="2" max="2" width="9.28515625" style="1" bestFit="1" customWidth="1"/>
    <col min="3" max="3" width="23" style="1" bestFit="1" customWidth="1"/>
    <col min="4" max="4" width="26.28515625" style="1" bestFit="1" customWidth="1"/>
    <col min="5" max="5" width="18.7109375" style="1" bestFit="1" customWidth="1"/>
    <col min="6" max="6" width="23" style="1" bestFit="1" customWidth="1"/>
    <col min="7" max="7" width="21.140625" style="1" bestFit="1" customWidth="1"/>
    <col min="8" max="8" width="26" style="1" bestFit="1" customWidth="1"/>
    <col min="9" max="9" width="24" style="1" bestFit="1" customWidth="1"/>
    <col min="10" max="16384" width="9.140625" style="1"/>
  </cols>
  <sheetData>
    <row r="1" spans="1:9" x14ac:dyDescent="0.25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x14ac:dyDescent="0.2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25">
      <c r="A3" s="8" t="s">
        <v>75</v>
      </c>
      <c r="B3" s="3" t="s">
        <v>12</v>
      </c>
      <c r="C3" s="4">
        <v>117377.9379310345</v>
      </c>
      <c r="D3" s="4">
        <v>5800000</v>
      </c>
      <c r="E3" s="4">
        <f>C3*D3</f>
        <v>680792040000.00012</v>
      </c>
      <c r="F3" s="127">
        <v>71452419</v>
      </c>
      <c r="G3" s="127">
        <v>71451051</v>
      </c>
      <c r="H3" s="127">
        <f>IF(F3,($E3+$E4)/F3,0)</f>
        <v>11086.644722273155</v>
      </c>
      <c r="I3" s="128">
        <f>IF(G3,($E3+$E4)/G3,0)</f>
        <v>11086.856986890229</v>
      </c>
    </row>
    <row r="4" spans="1:9" x14ac:dyDescent="0.25">
      <c r="A4" s="8"/>
      <c r="B4" s="3" t="s">
        <v>11</v>
      </c>
      <c r="C4" s="4">
        <v>19202.68</v>
      </c>
      <c r="D4" s="4">
        <v>5800000</v>
      </c>
      <c r="E4" s="4">
        <f t="shared" ref="E4:E6" si="0">C4*D4</f>
        <v>111375544000</v>
      </c>
      <c r="F4" s="127"/>
      <c r="G4" s="127"/>
      <c r="H4" s="127"/>
      <c r="I4" s="128"/>
    </row>
    <row r="5" spans="1:9" x14ac:dyDescent="0.25">
      <c r="A5" s="8" t="s">
        <v>76</v>
      </c>
      <c r="B5" s="3" t="s">
        <v>12</v>
      </c>
      <c r="C5" s="4">
        <v>51683.784482758623</v>
      </c>
      <c r="D5" s="4">
        <v>5800000</v>
      </c>
      <c r="E5" s="4">
        <f t="shared" si="0"/>
        <v>299765950000</v>
      </c>
      <c r="F5" s="127">
        <v>34646920</v>
      </c>
      <c r="G5" s="127">
        <v>34646570</v>
      </c>
      <c r="H5" s="127">
        <f>IF(F5,($E5+$E6)/F5,0)</f>
        <v>11109.312285190141</v>
      </c>
      <c r="I5" s="128">
        <f>IF(G5,($E5+$E6)/G5,0)</f>
        <v>11109.424511575027</v>
      </c>
    </row>
    <row r="6" spans="1:9" x14ac:dyDescent="0.25">
      <c r="A6" s="8"/>
      <c r="B6" s="3" t="s">
        <v>11</v>
      </c>
      <c r="C6" s="4">
        <v>14678.88</v>
      </c>
      <c r="D6" s="4">
        <v>5800000</v>
      </c>
      <c r="E6" s="4">
        <f t="shared" si="0"/>
        <v>85137504000</v>
      </c>
      <c r="F6" s="127"/>
      <c r="G6" s="127"/>
      <c r="H6" s="127"/>
      <c r="I6" s="128"/>
    </row>
    <row r="7" spans="1:9" x14ac:dyDescent="0.25">
      <c r="A7" s="11" t="s">
        <v>77</v>
      </c>
      <c r="B7" s="13"/>
      <c r="C7" s="73">
        <f>SUM(C3:C6)</f>
        <v>202943.28241379315</v>
      </c>
      <c r="D7" s="13"/>
      <c r="E7" s="73">
        <f>SUM(E3:E6)</f>
        <v>1177071038000</v>
      </c>
      <c r="F7" s="73">
        <f>SUM(F3:F6)</f>
        <v>106099339</v>
      </c>
      <c r="G7" s="73">
        <f>SUM(G3:G6)</f>
        <v>106097621</v>
      </c>
      <c r="H7" s="73">
        <f>$E7/F7</f>
        <v>11094.046853581247</v>
      </c>
      <c r="I7" s="79">
        <f>$E7/G7</f>
        <v>11094.226495427263</v>
      </c>
    </row>
    <row r="9" spans="1:9" x14ac:dyDescent="0.25">
      <c r="A9" s="120" t="s">
        <v>19</v>
      </c>
      <c r="B9" s="121"/>
      <c r="C9" s="121"/>
      <c r="D9" s="121"/>
      <c r="E9" s="121"/>
      <c r="F9" s="121"/>
      <c r="G9" s="121"/>
      <c r="H9" s="121"/>
      <c r="I9" s="122"/>
    </row>
    <row r="10" spans="1:9" x14ac:dyDescent="0.2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25">
      <c r="A11" s="8" t="s">
        <v>75</v>
      </c>
      <c r="B11" s="3" t="s">
        <v>12</v>
      </c>
      <c r="C11" s="4">
        <v>163863.96551724139</v>
      </c>
      <c r="D11" s="4">
        <v>5800000</v>
      </c>
      <c r="E11" s="4">
        <f>C11*D11</f>
        <v>950411000000.00012</v>
      </c>
      <c r="F11" s="127">
        <v>94338971</v>
      </c>
      <c r="G11" s="127">
        <v>94337603</v>
      </c>
      <c r="H11" s="127">
        <f>IF(F11,($E11+$E12)/F11,0)</f>
        <v>11087.913774255605</v>
      </c>
      <c r="I11" s="128">
        <f>IF(G11,($E11+$E12)/G11,0)</f>
        <v>11088.074561317824</v>
      </c>
    </row>
    <row r="12" spans="1:9" x14ac:dyDescent="0.25">
      <c r="A12" s="8"/>
      <c r="B12" s="3" t="s">
        <v>11</v>
      </c>
      <c r="C12" s="4">
        <v>16484.72</v>
      </c>
      <c r="D12" s="4">
        <v>5800000</v>
      </c>
      <c r="E12" s="4">
        <f t="shared" ref="E12:E14" si="1">C12*D12</f>
        <v>95611376000</v>
      </c>
      <c r="F12" s="127"/>
      <c r="G12" s="127"/>
      <c r="H12" s="127"/>
      <c r="I12" s="128"/>
    </row>
    <row r="13" spans="1:9" x14ac:dyDescent="0.25">
      <c r="A13" s="8" t="s">
        <v>76</v>
      </c>
      <c r="B13" s="3" t="s">
        <v>12</v>
      </c>
      <c r="C13" s="4">
        <v>56179.686206896549</v>
      </c>
      <c r="D13" s="4">
        <v>5800000</v>
      </c>
      <c r="E13" s="4">
        <f t="shared" si="1"/>
        <v>325842180000</v>
      </c>
      <c r="F13" s="127">
        <v>35356528</v>
      </c>
      <c r="G13" s="127">
        <v>35356178</v>
      </c>
      <c r="H13" s="127">
        <f>IF(F13,($E13+$E14)/F13,0)</f>
        <v>11370.204959038965</v>
      </c>
      <c r="I13" s="128">
        <f>IF(G13,($E13+$E14)/G13,0)</f>
        <v>11370.317515654548</v>
      </c>
    </row>
    <row r="14" spans="1:9" x14ac:dyDescent="0.25">
      <c r="A14" s="8"/>
      <c r="B14" s="3" t="s">
        <v>11</v>
      </c>
      <c r="C14" s="4">
        <v>13132.55</v>
      </c>
      <c r="D14" s="4">
        <v>5800000</v>
      </c>
      <c r="E14" s="4">
        <f t="shared" si="1"/>
        <v>76168790000</v>
      </c>
      <c r="F14" s="127"/>
      <c r="G14" s="127"/>
      <c r="H14" s="127"/>
      <c r="I14" s="128"/>
    </row>
    <row r="15" spans="1:9" x14ac:dyDescent="0.25">
      <c r="A15" s="11" t="s">
        <v>77</v>
      </c>
      <c r="B15" s="13"/>
      <c r="C15" s="73">
        <f>SUM(C11:C14)</f>
        <v>249660.92172413794</v>
      </c>
      <c r="D15" s="13"/>
      <c r="E15" s="73">
        <f>SUM(E11:E14)</f>
        <v>1448033346000</v>
      </c>
      <c r="F15" s="73">
        <f>SUM(F11:F14)</f>
        <v>129695499</v>
      </c>
      <c r="G15" s="73">
        <f>SUM(G11:G14)</f>
        <v>129693781</v>
      </c>
      <c r="H15" s="73">
        <f>$E15/F15</f>
        <v>11164.869692201115</v>
      </c>
      <c r="I15" s="79">
        <f>$E15/G15</f>
        <v>11165.01758862285</v>
      </c>
    </row>
    <row r="17" spans="1:9" x14ac:dyDescent="0.25">
      <c r="A17" s="115" t="s">
        <v>20</v>
      </c>
      <c r="B17" s="116"/>
      <c r="C17" s="116"/>
      <c r="D17" s="116"/>
      <c r="E17" s="116"/>
      <c r="F17" s="116"/>
      <c r="G17" s="116"/>
      <c r="H17" s="116"/>
      <c r="I17" s="117"/>
    </row>
    <row r="18" spans="1:9" x14ac:dyDescent="0.2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25">
      <c r="A19" s="8" t="s">
        <v>75</v>
      </c>
      <c r="B19" s="3" t="s">
        <v>12</v>
      </c>
      <c r="C19" s="4">
        <v>129240.6</v>
      </c>
      <c r="D19" s="4">
        <v>5800000</v>
      </c>
      <c r="E19" s="4">
        <f>C19*D19</f>
        <v>749595480000</v>
      </c>
      <c r="F19" s="127">
        <v>72528600</v>
      </c>
      <c r="G19" s="127">
        <v>72527232</v>
      </c>
      <c r="H19" s="127">
        <f>IF(F19,($E19+$E20)/F19,0)</f>
        <v>11093.10156269389</v>
      </c>
      <c r="I19" s="128">
        <f>IF(G19,($E19+$E20)/G19,0)</f>
        <v>11093.310799452542</v>
      </c>
    </row>
    <row r="20" spans="1:9" x14ac:dyDescent="0.25">
      <c r="A20" s="8"/>
      <c r="B20" s="3" t="s">
        <v>11</v>
      </c>
      <c r="C20" s="4">
        <v>9477.8700000000008</v>
      </c>
      <c r="D20" s="4">
        <v>5800000</v>
      </c>
      <c r="E20" s="4">
        <f t="shared" ref="E20:E22" si="2">C20*D20</f>
        <v>54971646000.000008</v>
      </c>
      <c r="F20" s="127"/>
      <c r="G20" s="127"/>
      <c r="H20" s="127"/>
      <c r="I20" s="128"/>
    </row>
    <row r="21" spans="1:9" x14ac:dyDescent="0.25">
      <c r="A21" s="8" t="s">
        <v>76</v>
      </c>
      <c r="B21" s="3" t="s">
        <v>12</v>
      </c>
      <c r="C21" s="4">
        <v>34845.489655172416</v>
      </c>
      <c r="D21" s="4">
        <v>5800000</v>
      </c>
      <c r="E21" s="4">
        <f t="shared" si="2"/>
        <v>202103840000</v>
      </c>
      <c r="F21" s="127">
        <v>20370630</v>
      </c>
      <c r="G21" s="127">
        <v>20370280</v>
      </c>
      <c r="H21" s="127">
        <f>IF(F21,($E21+$E22)/F21,0)</f>
        <v>11289.058904903775</v>
      </c>
      <c r="I21" s="128">
        <f>IF(G21,($E21+$E22)/G21,0)</f>
        <v>11289.252872321833</v>
      </c>
    </row>
    <row r="22" spans="1:9" x14ac:dyDescent="0.25">
      <c r="A22" s="8"/>
      <c r="B22" s="3" t="s">
        <v>11</v>
      </c>
      <c r="C22" s="4">
        <v>4803.6899999999996</v>
      </c>
      <c r="D22" s="4">
        <v>5800000</v>
      </c>
      <c r="E22" s="4">
        <f t="shared" si="2"/>
        <v>27861401999.999996</v>
      </c>
      <c r="F22" s="127"/>
      <c r="G22" s="127"/>
      <c r="H22" s="127"/>
      <c r="I22" s="128"/>
    </row>
    <row r="23" spans="1:9" x14ac:dyDescent="0.25">
      <c r="A23" s="11" t="s">
        <v>77</v>
      </c>
      <c r="B23" s="13"/>
      <c r="C23" s="73">
        <f>SUM(C19:C22)</f>
        <v>178367.64965517243</v>
      </c>
      <c r="D23" s="13"/>
      <c r="E23" s="73">
        <f>SUM(E19:E22)</f>
        <v>1034532368000</v>
      </c>
      <c r="F23" s="73">
        <f>SUM(F19:F22)</f>
        <v>92899230</v>
      </c>
      <c r="G23" s="73">
        <f>SUM(G19:G22)</f>
        <v>92897512</v>
      </c>
      <c r="H23" s="73">
        <f>$E23/F23</f>
        <v>11136.070428140254</v>
      </c>
      <c r="I23" s="79">
        <f>$E23/G23</f>
        <v>11136.276373042154</v>
      </c>
    </row>
  </sheetData>
  <mergeCells count="27">
    <mergeCell ref="H19:H20"/>
    <mergeCell ref="I19:I20"/>
    <mergeCell ref="F21:F22"/>
    <mergeCell ref="G21:G22"/>
    <mergeCell ref="H21:H22"/>
    <mergeCell ref="I21:I22"/>
    <mergeCell ref="F19:F20"/>
    <mergeCell ref="G19:G20"/>
    <mergeCell ref="A9:I9"/>
    <mergeCell ref="F11:F12"/>
    <mergeCell ref="G11:G12"/>
    <mergeCell ref="H11:H12"/>
    <mergeCell ref="I11:I12"/>
    <mergeCell ref="F13:F14"/>
    <mergeCell ref="G13:G14"/>
    <mergeCell ref="H13:H14"/>
    <mergeCell ref="I13:I14"/>
    <mergeCell ref="A17:I17"/>
    <mergeCell ref="F5:F6"/>
    <mergeCell ref="G5:G6"/>
    <mergeCell ref="H5:H6"/>
    <mergeCell ref="I5:I6"/>
    <mergeCell ref="A1:I1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5FD4-A005-40A7-BA1D-F2D208DE7739}">
  <dimension ref="A1:F48"/>
  <sheetViews>
    <sheetView tabSelected="1" workbookViewId="0">
      <selection activeCell="H10" sqref="H10"/>
    </sheetView>
  </sheetViews>
  <sheetFormatPr defaultRowHeight="15" x14ac:dyDescent="0.25"/>
  <cols>
    <col min="1" max="1" width="18.28515625" bestFit="1" customWidth="1"/>
    <col min="2" max="2" width="21.28515625" customWidth="1"/>
    <col min="3" max="3" width="23" bestFit="1" customWidth="1"/>
    <col min="4" max="4" width="21.140625" bestFit="1" customWidth="1"/>
    <col min="5" max="5" width="26" bestFit="1" customWidth="1"/>
    <col min="6" max="6" width="24" bestFit="1" customWidth="1"/>
  </cols>
  <sheetData>
    <row r="1" spans="1:6" x14ac:dyDescent="0.25">
      <c r="A1" s="115" t="s">
        <v>0</v>
      </c>
      <c r="B1" s="116"/>
      <c r="C1" s="116"/>
      <c r="D1" s="116"/>
      <c r="E1" s="116"/>
      <c r="F1" s="117"/>
    </row>
    <row r="2" spans="1:6" x14ac:dyDescent="0.25">
      <c r="A2" s="52" t="s">
        <v>78</v>
      </c>
      <c r="B2" s="39" t="s">
        <v>5</v>
      </c>
      <c r="C2" s="46" t="s">
        <v>6</v>
      </c>
      <c r="D2" s="46" t="s">
        <v>7</v>
      </c>
      <c r="E2" s="2" t="s">
        <v>8</v>
      </c>
      <c r="F2" s="9" t="s">
        <v>9</v>
      </c>
    </row>
    <row r="3" spans="1:6" x14ac:dyDescent="0.25">
      <c r="A3" s="36" t="s">
        <v>79</v>
      </c>
      <c r="B3" s="53">
        <f>'San Juan'!E7</f>
        <v>1839461521423.4585</v>
      </c>
      <c r="C3" s="53">
        <f>'San Juan'!F7</f>
        <v>200816000</v>
      </c>
      <c r="D3" s="53">
        <f>'San Juan'!G7</f>
        <v>196211826</v>
      </c>
      <c r="E3" s="4">
        <f>IF(C3,B3/C3,0)</f>
        <v>9159.9350720234361</v>
      </c>
      <c r="F3" s="10">
        <f>IF(D3,B3/D3,0)</f>
        <v>9374.8759130525523</v>
      </c>
    </row>
    <row r="4" spans="1:6" x14ac:dyDescent="0.25">
      <c r="A4" s="36" t="s">
        <v>80</v>
      </c>
      <c r="B4" s="53">
        <f>'San Juan'!E12</f>
        <v>521356595958.62018</v>
      </c>
      <c r="C4" s="53">
        <f>'San Juan'!F12</f>
        <v>46973000</v>
      </c>
      <c r="D4" s="53">
        <f>'San Juan'!G12</f>
        <v>46317698</v>
      </c>
      <c r="E4" s="4">
        <f t="shared" ref="E4:E15" si="0">IF(C4,B4/C4,0)</f>
        <v>11099.069592289618</v>
      </c>
      <c r="F4" s="10">
        <f t="shared" ref="F4:F15" si="1">IF(D4,B4/D4,0)</f>
        <v>11256.099039261842</v>
      </c>
    </row>
    <row r="5" spans="1:6" x14ac:dyDescent="0.25">
      <c r="A5" s="54" t="s">
        <v>81</v>
      </c>
      <c r="B5" s="55">
        <f>SUM(B3:B4)</f>
        <v>2360818117382.0786</v>
      </c>
      <c r="C5" s="55">
        <f t="shared" ref="C5:D5" si="2">SUM(C3:C4)</f>
        <v>247789000</v>
      </c>
      <c r="D5" s="55">
        <f t="shared" si="2"/>
        <v>242529524</v>
      </c>
      <c r="E5" s="56">
        <f>B5/C5</f>
        <v>9527.5339800478578</v>
      </c>
      <c r="F5" s="57">
        <f>B5/D5</f>
        <v>9734.1473254286302</v>
      </c>
    </row>
    <row r="6" spans="1:6" x14ac:dyDescent="0.25">
      <c r="A6" s="8" t="s">
        <v>82</v>
      </c>
      <c r="B6" s="53">
        <f>'Palo Seco'!E7</f>
        <v>854591280335.15991</v>
      </c>
      <c r="C6" s="53">
        <f>'Palo Seco'!F7</f>
        <v>87348000</v>
      </c>
      <c r="D6" s="53">
        <f>'Palo Seco'!G7</f>
        <v>79522530</v>
      </c>
      <c r="E6" s="4">
        <f t="shared" si="0"/>
        <v>9783.753266647891</v>
      </c>
      <c r="F6" s="10">
        <f t="shared" si="1"/>
        <v>10746.530327130688</v>
      </c>
    </row>
    <row r="7" spans="1:6" x14ac:dyDescent="0.25">
      <c r="A7" s="8" t="s">
        <v>83</v>
      </c>
      <c r="B7" s="53">
        <f>Aguirre!E7</f>
        <v>1586527561932.98</v>
      </c>
      <c r="C7" s="53">
        <f>Aguirre!F7</f>
        <v>147640000</v>
      </c>
      <c r="D7" s="53">
        <f>Aguirre!G7</f>
        <v>136648000</v>
      </c>
      <c r="E7" s="4">
        <f>IF(C7,B7/C7,0)</f>
        <v>10745.919547094149</v>
      </c>
      <c r="F7" s="10">
        <f t="shared" si="1"/>
        <v>11610.324058405391</v>
      </c>
    </row>
    <row r="8" spans="1:6" x14ac:dyDescent="0.25">
      <c r="A8" s="12" t="s">
        <v>84</v>
      </c>
      <c r="B8" s="58">
        <f>'Costa Sur'!E7</f>
        <v>3833034661688.9102</v>
      </c>
      <c r="C8" s="58">
        <f>'Costa Sur'!F7</f>
        <v>354160000</v>
      </c>
      <c r="D8" s="58">
        <f>'Costa Sur'!G7</f>
        <v>328140500</v>
      </c>
      <c r="E8" s="7">
        <f>IF(C8,B8/C8,0)</f>
        <v>10822.889828577225</v>
      </c>
      <c r="F8" s="59">
        <f>IF(D8,B8/D8,0)</f>
        <v>11681.077653288485</v>
      </c>
    </row>
    <row r="9" spans="1:6" x14ac:dyDescent="0.25">
      <c r="A9" s="60" t="s">
        <v>85</v>
      </c>
      <c r="B9" s="55">
        <f>SUM(B5:B8)</f>
        <v>8634971621339.1289</v>
      </c>
      <c r="C9" s="55">
        <f t="shared" ref="C9:D9" si="3">SUM(C5:C8)</f>
        <v>836937000</v>
      </c>
      <c r="D9" s="55">
        <f t="shared" si="3"/>
        <v>786840554</v>
      </c>
      <c r="E9" s="56">
        <f>IF(C9,B9/C9,0)</f>
        <v>10317.349599001034</v>
      </c>
      <c r="F9" s="57">
        <f>IF(D9,B9/D9,0)</f>
        <v>10974.233060868808</v>
      </c>
    </row>
    <row r="10" spans="1:6" x14ac:dyDescent="0.25">
      <c r="A10" s="61" t="s">
        <v>86</v>
      </c>
      <c r="B10" s="62">
        <f>'Aguirre CC'!E13</f>
        <v>1073541989489.1001</v>
      </c>
      <c r="C10" s="62">
        <f>'Aguirre CC'!F13</f>
        <v>73019000</v>
      </c>
      <c r="D10" s="62">
        <f>'Aguirre CC'!G13</f>
        <v>72726924</v>
      </c>
      <c r="E10" s="63">
        <f t="shared" si="0"/>
        <v>14702.228043236693</v>
      </c>
      <c r="F10" s="64">
        <f t="shared" si="1"/>
        <v>14761.273135779813</v>
      </c>
    </row>
    <row r="11" spans="1:6" x14ac:dyDescent="0.25">
      <c r="A11" s="8" t="s">
        <v>87</v>
      </c>
      <c r="B11" s="53">
        <f>Cambalache!E5</f>
        <v>267168170131.19998</v>
      </c>
      <c r="C11" s="53">
        <f>Cambalache!F5</f>
        <v>21642000</v>
      </c>
      <c r="D11" s="53">
        <f>Cambalache!G5</f>
        <v>21369368</v>
      </c>
      <c r="E11" s="4">
        <f t="shared" si="0"/>
        <v>12344.892807097311</v>
      </c>
      <c r="F11" s="10">
        <f t="shared" si="1"/>
        <v>12502.389875601373</v>
      </c>
    </row>
    <row r="12" spans="1:6" x14ac:dyDescent="0.25">
      <c r="A12" s="36" t="s">
        <v>88</v>
      </c>
      <c r="B12" s="53">
        <f>Mayaguez!E7</f>
        <v>58460344865.905502</v>
      </c>
      <c r="C12" s="53">
        <f>Mayaguez!F7</f>
        <v>5301400</v>
      </c>
      <c r="D12" s="53">
        <f>Mayaguez!G7</f>
        <v>5295040</v>
      </c>
      <c r="E12" s="4">
        <f t="shared" si="0"/>
        <v>11027.340865791206</v>
      </c>
      <c r="F12" s="10">
        <f t="shared" si="1"/>
        <v>11040.58607034234</v>
      </c>
    </row>
    <row r="13" spans="1:6" x14ac:dyDescent="0.25">
      <c r="A13" s="8" t="s">
        <v>89</v>
      </c>
      <c r="B13" s="53">
        <f>Peakers!E28</f>
        <v>335379642149.79004</v>
      </c>
      <c r="C13" s="53">
        <f>Peakers!F28</f>
        <v>26009000</v>
      </c>
      <c r="D13" s="53">
        <f>Peakers!G28</f>
        <v>25987001</v>
      </c>
      <c r="E13" s="4">
        <f t="shared" si="0"/>
        <v>12894.753437263642</v>
      </c>
      <c r="F13" s="10">
        <f t="shared" si="1"/>
        <v>12905.669344061289</v>
      </c>
    </row>
    <row r="14" spans="1:6" x14ac:dyDescent="0.25">
      <c r="A14" s="12" t="s">
        <v>90</v>
      </c>
      <c r="B14" s="58">
        <f>TMs!E7</f>
        <v>1177071038000</v>
      </c>
      <c r="C14" s="58">
        <f>TMs!F7</f>
        <v>106099339</v>
      </c>
      <c r="D14" s="58">
        <f>TMs!G7</f>
        <v>106097621</v>
      </c>
      <c r="E14" s="7">
        <f t="shared" si="0"/>
        <v>11094.046853581247</v>
      </c>
      <c r="F14" s="59">
        <f t="shared" si="1"/>
        <v>11094.226495427263</v>
      </c>
    </row>
    <row r="15" spans="1:6" x14ac:dyDescent="0.25">
      <c r="A15" s="65" t="s">
        <v>91</v>
      </c>
      <c r="B15" s="66">
        <f>SUM(B9:B14)</f>
        <v>11546592805975.125</v>
      </c>
      <c r="C15" s="66">
        <f t="shared" ref="C15:D15" si="4">SUM(C9:C14)</f>
        <v>1069007739</v>
      </c>
      <c r="D15" s="66">
        <f t="shared" si="4"/>
        <v>1018316508</v>
      </c>
      <c r="E15" s="67">
        <f t="shared" si="0"/>
        <v>10801.22471028727</v>
      </c>
      <c r="F15" s="68">
        <f t="shared" si="1"/>
        <v>11338.903685901088</v>
      </c>
    </row>
    <row r="16" spans="1:6" x14ac:dyDescent="0.25">
      <c r="B16" s="69"/>
      <c r="C16" s="69"/>
      <c r="D16" s="69"/>
    </row>
    <row r="17" spans="1:6" x14ac:dyDescent="0.25">
      <c r="A17" s="115" t="s">
        <v>19</v>
      </c>
      <c r="B17" s="116"/>
      <c r="C17" s="116"/>
      <c r="D17" s="116"/>
      <c r="E17" s="116"/>
      <c r="F17" s="117"/>
    </row>
    <row r="18" spans="1:6" x14ac:dyDescent="0.25">
      <c r="A18" s="70" t="s">
        <v>78</v>
      </c>
      <c r="B18" s="34" t="s">
        <v>5</v>
      </c>
      <c r="C18" s="33" t="s">
        <v>6</v>
      </c>
      <c r="D18" s="33" t="s">
        <v>7</v>
      </c>
      <c r="E18" s="71" t="s">
        <v>8</v>
      </c>
      <c r="F18" s="72" t="s">
        <v>9</v>
      </c>
    </row>
    <row r="19" spans="1:6" x14ac:dyDescent="0.25">
      <c r="A19" s="36" t="s">
        <v>79</v>
      </c>
      <c r="B19" s="53">
        <f>'San Juan'!E20</f>
        <v>1490389686321.4746</v>
      </c>
      <c r="C19" s="53">
        <f>'San Juan'!F20</f>
        <v>165371000</v>
      </c>
      <c r="D19" s="53">
        <f>'San Juan'!G20</f>
        <v>162538000</v>
      </c>
      <c r="E19" s="4">
        <f>IF(C19,B19/C19,0)</f>
        <v>9012.4005195679692</v>
      </c>
      <c r="F19" s="10">
        <f>IF(D19,B19/D19,0)</f>
        <v>9169.484590197213</v>
      </c>
    </row>
    <row r="20" spans="1:6" x14ac:dyDescent="0.25">
      <c r="A20" s="45" t="s">
        <v>80</v>
      </c>
      <c r="B20" s="58">
        <f>'San Juan'!E25</f>
        <v>590666003403.80847</v>
      </c>
      <c r="C20" s="58">
        <f>'San Juan'!F25</f>
        <v>55182000</v>
      </c>
      <c r="D20" s="58">
        <f>'San Juan'!G25</f>
        <v>54501695</v>
      </c>
      <c r="E20" s="7">
        <f t="shared" ref="E20:E31" si="5">IF(C20,B20/C20,0)</f>
        <v>10703.961498383684</v>
      </c>
      <c r="F20" s="59">
        <f t="shared" ref="F20:F31" si="6">IF(D20,B20/D20,0)</f>
        <v>10837.571260926994</v>
      </c>
    </row>
    <row r="21" spans="1:6" x14ac:dyDescent="0.25">
      <c r="A21" s="54" t="s">
        <v>81</v>
      </c>
      <c r="B21" s="55">
        <f>SUM(B19:B20)</f>
        <v>2081055689725.2832</v>
      </c>
      <c r="C21" s="55">
        <f t="shared" ref="C21:D21" si="7">SUM(C19:C20)</f>
        <v>220553000</v>
      </c>
      <c r="D21" s="55">
        <f t="shared" si="7"/>
        <v>217039695</v>
      </c>
      <c r="E21" s="56">
        <f>B21/C21</f>
        <v>9435.6263107973282</v>
      </c>
      <c r="F21" s="57">
        <f>B21/D21</f>
        <v>9588.3644221177292</v>
      </c>
    </row>
    <row r="22" spans="1:6" x14ac:dyDescent="0.25">
      <c r="A22" s="61" t="s">
        <v>82</v>
      </c>
      <c r="B22" s="62">
        <f>'Palo Seco'!E15</f>
        <v>887129146381.84998</v>
      </c>
      <c r="C22" s="62">
        <f>'Palo Seco'!F15</f>
        <v>88691000</v>
      </c>
      <c r="D22" s="62">
        <f>'Palo Seco'!G15</f>
        <v>81569739</v>
      </c>
      <c r="E22" s="63">
        <f t="shared" si="5"/>
        <v>10002.470897631665</v>
      </c>
      <c r="F22" s="64">
        <f t="shared" si="6"/>
        <v>10875.713925992211</v>
      </c>
    </row>
    <row r="23" spans="1:6" x14ac:dyDescent="0.25">
      <c r="A23" s="8" t="s">
        <v>83</v>
      </c>
      <c r="B23" s="53">
        <f>Aguirre!E15</f>
        <v>1616719731053.04</v>
      </c>
      <c r="C23" s="53">
        <f>Aguirre!F15</f>
        <v>144740000</v>
      </c>
      <c r="D23" s="53">
        <f>Aguirre!G15</f>
        <v>133944830</v>
      </c>
      <c r="E23" s="4">
        <f t="shared" si="5"/>
        <v>11169.819891205196</v>
      </c>
      <c r="F23" s="10">
        <f t="shared" si="6"/>
        <v>12070.042054277423</v>
      </c>
    </row>
    <row r="24" spans="1:6" x14ac:dyDescent="0.25">
      <c r="A24" s="12" t="s">
        <v>84</v>
      </c>
      <c r="B24" s="58">
        <f>'Costa Sur'!E15</f>
        <v>4472128633964.042</v>
      </c>
      <c r="C24" s="58">
        <f>'Costa Sur'!F15</f>
        <v>413150000</v>
      </c>
      <c r="D24" s="58">
        <f>'Costa Sur'!G15</f>
        <v>386520500</v>
      </c>
      <c r="E24" s="7">
        <f>IF(C24,B24/C24,0)</f>
        <v>10824.467224891787</v>
      </c>
      <c r="F24" s="59">
        <f>IF(D24,B24/D24,0)</f>
        <v>11570.223659454135</v>
      </c>
    </row>
    <row r="25" spans="1:6" x14ac:dyDescent="0.25">
      <c r="A25" s="60" t="s">
        <v>85</v>
      </c>
      <c r="B25" s="55">
        <f>SUM(B21:B24)</f>
        <v>9057033201124.2148</v>
      </c>
      <c r="C25" s="55">
        <f t="shared" ref="C25:D25" si="8">SUM(C21:C24)</f>
        <v>867134000</v>
      </c>
      <c r="D25" s="55">
        <f t="shared" si="8"/>
        <v>819074764</v>
      </c>
      <c r="E25" s="56">
        <f>B25/C25</f>
        <v>10444.790771811755</v>
      </c>
      <c r="F25" s="57">
        <f>B25/D25</f>
        <v>11057.639179229083</v>
      </c>
    </row>
    <row r="26" spans="1:6" x14ac:dyDescent="0.25">
      <c r="A26" s="61" t="s">
        <v>86</v>
      </c>
      <c r="B26" s="62">
        <f>'Aguirre CC'!E27</f>
        <v>901896320134.20007</v>
      </c>
      <c r="C26" s="62">
        <f>'Aguirre CC'!F27</f>
        <v>59935000</v>
      </c>
      <c r="D26" s="62">
        <f>'Aguirre CC'!G27</f>
        <v>59695260</v>
      </c>
      <c r="E26" s="63">
        <f t="shared" si="5"/>
        <v>15047.907235074665</v>
      </c>
      <c r="F26" s="64">
        <f t="shared" si="6"/>
        <v>15108.340597464523</v>
      </c>
    </row>
    <row r="27" spans="1:6" x14ac:dyDescent="0.25">
      <c r="A27" s="8" t="s">
        <v>87</v>
      </c>
      <c r="B27" s="53">
        <f>Cambalache!E11</f>
        <v>292102930661.91003</v>
      </c>
      <c r="C27" s="53">
        <f>Cambalache!F11</f>
        <v>23705000</v>
      </c>
      <c r="D27" s="53">
        <f>Cambalache!G11</f>
        <v>23416900</v>
      </c>
      <c r="E27" s="4">
        <f t="shared" si="5"/>
        <v>12322.418505037336</v>
      </c>
      <c r="F27" s="10">
        <f t="shared" si="6"/>
        <v>12474.022208828241</v>
      </c>
    </row>
    <row r="28" spans="1:6" x14ac:dyDescent="0.25">
      <c r="A28" s="36" t="s">
        <v>88</v>
      </c>
      <c r="B28" s="53">
        <f>Mayaguez!E15</f>
        <v>56576941372.8414</v>
      </c>
      <c r="C28" s="53">
        <f>Mayaguez!F15</f>
        <v>5207400</v>
      </c>
      <c r="D28" s="53">
        <f>Mayaguez!G15</f>
        <v>5201140</v>
      </c>
      <c r="E28" s="4">
        <f t="shared" si="5"/>
        <v>10864.719701356033</v>
      </c>
      <c r="F28" s="10">
        <f t="shared" si="6"/>
        <v>10877.796285591505</v>
      </c>
    </row>
    <row r="29" spans="1:6" x14ac:dyDescent="0.25">
      <c r="A29" s="8" t="s">
        <v>89</v>
      </c>
      <c r="B29" s="53">
        <f>Peakers!E57</f>
        <v>349265714804.74805</v>
      </c>
      <c r="C29" s="53">
        <f>Peakers!F57</f>
        <v>26690000</v>
      </c>
      <c r="D29" s="53">
        <f>Peakers!G57</f>
        <v>26670242</v>
      </c>
      <c r="E29" s="4">
        <f t="shared" si="5"/>
        <v>13086.014042890523</v>
      </c>
      <c r="F29" s="10">
        <f t="shared" si="6"/>
        <v>13095.708498061174</v>
      </c>
    </row>
    <row r="30" spans="1:6" x14ac:dyDescent="0.25">
      <c r="A30" s="12" t="s">
        <v>90</v>
      </c>
      <c r="B30" s="58">
        <f>TMs!E15</f>
        <v>1448033346000</v>
      </c>
      <c r="C30" s="58">
        <f>TMs!F15</f>
        <v>129695499</v>
      </c>
      <c r="D30" s="58">
        <f>TMs!G15</f>
        <v>129693781</v>
      </c>
      <c r="E30" s="7">
        <f t="shared" si="5"/>
        <v>11164.869692201115</v>
      </c>
      <c r="F30" s="59">
        <f t="shared" si="6"/>
        <v>11165.01758862285</v>
      </c>
    </row>
    <row r="31" spans="1:6" x14ac:dyDescent="0.25">
      <c r="A31" s="65" t="s">
        <v>91</v>
      </c>
      <c r="B31" s="66">
        <f>SUM(B25:B30)</f>
        <v>12104908454097.914</v>
      </c>
      <c r="C31" s="66">
        <f t="shared" ref="C31:D31" si="9">SUM(C25:C30)</f>
        <v>1112366899</v>
      </c>
      <c r="D31" s="66">
        <f t="shared" si="9"/>
        <v>1063752087</v>
      </c>
      <c r="E31" s="67">
        <f t="shared" si="5"/>
        <v>10882.118539287741</v>
      </c>
      <c r="F31" s="68">
        <f t="shared" si="6"/>
        <v>11379.445081265363</v>
      </c>
    </row>
    <row r="32" spans="1:6" x14ac:dyDescent="0.25">
      <c r="B32" s="69"/>
      <c r="C32" s="69"/>
      <c r="D32" s="69"/>
    </row>
    <row r="33" spans="1:6" x14ac:dyDescent="0.25">
      <c r="A33" s="115" t="s">
        <v>20</v>
      </c>
      <c r="B33" s="116"/>
      <c r="C33" s="116"/>
      <c r="D33" s="116"/>
      <c r="E33" s="116"/>
      <c r="F33" s="117"/>
    </row>
    <row r="34" spans="1:6" x14ac:dyDescent="0.25">
      <c r="A34" s="70" t="s">
        <v>78</v>
      </c>
      <c r="B34" s="34" t="s">
        <v>5</v>
      </c>
      <c r="C34" s="33" t="s">
        <v>6</v>
      </c>
      <c r="D34" s="33" t="s">
        <v>7</v>
      </c>
      <c r="E34" s="71" t="s">
        <v>8</v>
      </c>
      <c r="F34" s="72" t="s">
        <v>9</v>
      </c>
    </row>
    <row r="35" spans="1:6" x14ac:dyDescent="0.25">
      <c r="A35" s="36" t="s">
        <v>79</v>
      </c>
      <c r="B35" s="53">
        <f>'San Juan'!E33</f>
        <v>1774188041235.6958</v>
      </c>
      <c r="C35" s="53">
        <f>'San Juan'!F33</f>
        <v>192618000</v>
      </c>
      <c r="D35" s="53">
        <f>'San Juan'!G33</f>
        <v>188859000</v>
      </c>
      <c r="E35" s="4">
        <f>IF(C35,B35/C35,0)</f>
        <v>9210.9150818495455</v>
      </c>
      <c r="F35" s="10">
        <f>IF(D35,B35/D35,0)</f>
        <v>9394.2467196993293</v>
      </c>
    </row>
    <row r="36" spans="1:6" x14ac:dyDescent="0.25">
      <c r="A36" s="36" t="s">
        <v>80</v>
      </c>
      <c r="B36" s="53">
        <f>'San Juan'!E38</f>
        <v>471007476337.39252</v>
      </c>
      <c r="C36" s="53">
        <f>'San Juan'!F38</f>
        <v>42580000</v>
      </c>
      <c r="D36" s="53">
        <f>'San Juan'!G38</f>
        <v>41953032</v>
      </c>
      <c r="E36" s="4">
        <f t="shared" ref="E36:E47" si="10">IF(C36,B36/C36,0)</f>
        <v>11061.706818632985</v>
      </c>
      <c r="F36" s="10">
        <f t="shared" ref="F36:F47" si="11">IF(D36,B36/D36,0)</f>
        <v>11227.01873698646</v>
      </c>
    </row>
    <row r="37" spans="1:6" x14ac:dyDescent="0.25">
      <c r="A37" s="54" t="s">
        <v>81</v>
      </c>
      <c r="B37" s="55">
        <f>SUM(B35:B36)</f>
        <v>2245195517573.0884</v>
      </c>
      <c r="C37" s="55">
        <f t="shared" ref="C37:D37" si="12">SUM(C35:C36)</f>
        <v>235198000</v>
      </c>
      <c r="D37" s="55">
        <f t="shared" si="12"/>
        <v>230812032</v>
      </c>
      <c r="E37" s="56">
        <f>B37/C37</f>
        <v>9545.9804827128137</v>
      </c>
      <c r="F37" s="57">
        <f>B37/D37</f>
        <v>9727.3764201906433</v>
      </c>
    </row>
    <row r="38" spans="1:6" x14ac:dyDescent="0.25">
      <c r="A38" s="8" t="s">
        <v>82</v>
      </c>
      <c r="B38" s="53">
        <f>'Palo Seco'!E23</f>
        <v>832924970644.43994</v>
      </c>
      <c r="C38" s="53">
        <f>'Palo Seco'!F23</f>
        <v>80721000</v>
      </c>
      <c r="D38" s="53">
        <f>'Palo Seco'!G23</f>
        <v>72882752</v>
      </c>
      <c r="E38" s="4">
        <f t="shared" si="10"/>
        <v>10318.566056471549</v>
      </c>
      <c r="F38" s="10">
        <f t="shared" si="11"/>
        <v>11428.286498353409</v>
      </c>
    </row>
    <row r="39" spans="1:6" x14ac:dyDescent="0.25">
      <c r="A39" s="8" t="s">
        <v>83</v>
      </c>
      <c r="B39" s="53">
        <f>Aguirre!E23</f>
        <v>1949265910319.5601</v>
      </c>
      <c r="C39" s="53">
        <f>Aguirre!F23</f>
        <v>180840000</v>
      </c>
      <c r="D39" s="53">
        <f>Aguirre!G23</f>
        <v>169433830</v>
      </c>
      <c r="E39" s="4">
        <f t="shared" si="10"/>
        <v>10778.953275379121</v>
      </c>
      <c r="F39" s="10">
        <f t="shared" si="11"/>
        <v>11504.58506615568</v>
      </c>
    </row>
    <row r="40" spans="1:6" x14ac:dyDescent="0.25">
      <c r="A40" s="8" t="s">
        <v>84</v>
      </c>
      <c r="B40" s="53">
        <f>'Costa Sur'!E23</f>
        <v>4264066040050.1997</v>
      </c>
      <c r="C40" s="53">
        <f>'Costa Sur'!F23</f>
        <v>392350000</v>
      </c>
      <c r="D40" s="53">
        <f>'Costa Sur'!G23</f>
        <v>366037000</v>
      </c>
      <c r="E40" s="4">
        <f t="shared" si="10"/>
        <v>10868.015904295144</v>
      </c>
      <c r="F40" s="10">
        <f t="shared" si="11"/>
        <v>11649.276002289931</v>
      </c>
    </row>
    <row r="41" spans="1:6" x14ac:dyDescent="0.25">
      <c r="A41" s="60" t="s">
        <v>85</v>
      </c>
      <c r="B41" s="55">
        <f>SUM(B37:B40)</f>
        <v>9291452438587.2871</v>
      </c>
      <c r="C41" s="55">
        <f t="shared" ref="C41:D41" si="13">SUM(C37:C40)</f>
        <v>889109000</v>
      </c>
      <c r="D41" s="55">
        <f t="shared" si="13"/>
        <v>839165614</v>
      </c>
      <c r="E41" s="56">
        <f>B41/C41</f>
        <v>10450.296238804563</v>
      </c>
      <c r="F41" s="57">
        <f>B41/D41</f>
        <v>11072.251154689577</v>
      </c>
    </row>
    <row r="42" spans="1:6" x14ac:dyDescent="0.25">
      <c r="A42" s="8" t="s">
        <v>86</v>
      </c>
      <c r="B42" s="53">
        <f>'Aguirre CC'!E41</f>
        <v>566130923388.80005</v>
      </c>
      <c r="C42" s="53">
        <f>'Aguirre CC'!F41</f>
        <v>37560000</v>
      </c>
      <c r="D42" s="53">
        <f>'Aguirre CC'!G41</f>
        <v>37409760</v>
      </c>
      <c r="E42" s="4">
        <f t="shared" si="10"/>
        <v>15072.708290436636</v>
      </c>
      <c r="F42" s="10">
        <f t="shared" si="11"/>
        <v>15133.24125545847</v>
      </c>
    </row>
    <row r="43" spans="1:6" x14ac:dyDescent="0.25">
      <c r="A43" s="8" t="s">
        <v>87</v>
      </c>
      <c r="B43" s="53">
        <f>Cambalache!E17</f>
        <v>163719531630.84</v>
      </c>
      <c r="C43" s="53">
        <f>Cambalache!F17</f>
        <v>12916000</v>
      </c>
      <c r="D43" s="53">
        <f>Cambalache!G17</f>
        <v>12706585</v>
      </c>
      <c r="E43" s="4">
        <f t="shared" si="10"/>
        <v>12675.714743793744</v>
      </c>
      <c r="F43" s="10">
        <f t="shared" si="11"/>
        <v>12884.620976512571</v>
      </c>
    </row>
    <row r="44" spans="1:6" x14ac:dyDescent="0.25">
      <c r="A44" s="36" t="s">
        <v>88</v>
      </c>
      <c r="B44" s="53">
        <f>Mayaguez!E23</f>
        <v>20199661598.678917</v>
      </c>
      <c r="C44" s="53">
        <f>Mayaguez!F23</f>
        <v>1809700</v>
      </c>
      <c r="D44" s="53">
        <f>Mayaguez!G23</f>
        <v>1807530</v>
      </c>
      <c r="E44" s="4">
        <f t="shared" si="10"/>
        <v>11161.884068452737</v>
      </c>
      <c r="F44" s="10">
        <f t="shared" si="11"/>
        <v>11175.284282240913</v>
      </c>
    </row>
    <row r="45" spans="1:6" x14ac:dyDescent="0.25">
      <c r="A45" s="8" t="s">
        <v>89</v>
      </c>
      <c r="B45" s="53">
        <f>Peakers!E86</f>
        <v>168104804139.216</v>
      </c>
      <c r="C45" s="53">
        <f>Peakers!F86</f>
        <v>12325000</v>
      </c>
      <c r="D45" s="53">
        <f>Peakers!G86</f>
        <v>12309470</v>
      </c>
      <c r="E45" s="4">
        <f t="shared" si="10"/>
        <v>13639.335021437404</v>
      </c>
      <c r="F45" s="10">
        <f t="shared" si="11"/>
        <v>13656.542819407821</v>
      </c>
    </row>
    <row r="46" spans="1:6" x14ac:dyDescent="0.25">
      <c r="A46" s="12" t="s">
        <v>90</v>
      </c>
      <c r="B46" s="58">
        <f>TMs!E23</f>
        <v>1034532368000</v>
      </c>
      <c r="C46" s="58">
        <f>TMs!F23</f>
        <v>92899230</v>
      </c>
      <c r="D46" s="58">
        <f>TMs!G23</f>
        <v>92897512</v>
      </c>
      <c r="E46" s="7">
        <f t="shared" si="10"/>
        <v>11136.070428140254</v>
      </c>
      <c r="F46" s="59">
        <f t="shared" si="11"/>
        <v>11136.276373042154</v>
      </c>
    </row>
    <row r="47" spans="1:6" x14ac:dyDescent="0.25">
      <c r="A47" s="65" t="s">
        <v>91</v>
      </c>
      <c r="B47" s="66">
        <f>SUM(B41:B46)</f>
        <v>11244139727344.824</v>
      </c>
      <c r="C47" s="66">
        <f t="shared" ref="C47:D47" si="14">SUM(C41:C46)</f>
        <v>1046618930</v>
      </c>
      <c r="D47" s="66">
        <f t="shared" si="14"/>
        <v>996296471</v>
      </c>
      <c r="E47" s="67">
        <f t="shared" si="10"/>
        <v>10743.298640074114</v>
      </c>
      <c r="F47" s="68">
        <f t="shared" si="11"/>
        <v>11285.937524258103</v>
      </c>
    </row>
    <row r="48" spans="1:6" x14ac:dyDescent="0.25">
      <c r="B48" s="69"/>
      <c r="C48" s="69"/>
      <c r="D48" s="69"/>
    </row>
  </sheetData>
  <mergeCells count="3">
    <mergeCell ref="A1:F1"/>
    <mergeCell ref="A17:F17"/>
    <mergeCell ref="A33:F3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bd9865d-c7d0-4288-ab0a-9d4dee1c94e8">
      <Terms xmlns="http://schemas.microsoft.com/office/infopath/2007/PartnerControls"/>
    </lcf76f155ced4ddcb4097134ff3c332f>
    <TaxCatchAll xmlns="80985e37-4d14-49b1-85af-18f353798b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49BDBF-8F59-4944-B4A6-4EEF7D395F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438798-48AF-4671-8A13-84BC5283F351}">
  <ds:schemaRefs>
    <ds:schemaRef ds:uri="http://schemas.microsoft.com/sharepoint/v3"/>
    <ds:schemaRef ds:uri="http://purl.org/dc/dcmitype/"/>
    <ds:schemaRef ds:uri="http://schemas.microsoft.com/office/2006/metadata/properties"/>
    <ds:schemaRef ds:uri="http://purl.org/dc/terms/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6bd9865d-c7d0-4288-ab0a-9d4dee1c94e8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1C00AF5-786B-4EC6-968F-C16340335D1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San Juan</vt:lpstr>
      <vt:lpstr>Palo Seco</vt:lpstr>
      <vt:lpstr>Costa Sur</vt:lpstr>
      <vt:lpstr>Aguirre</vt:lpstr>
      <vt:lpstr>Aguirre CC</vt:lpstr>
      <vt:lpstr>Cambalache</vt:lpstr>
      <vt:lpstr>Mayaguez</vt:lpstr>
      <vt:lpstr>Peakers</vt:lpstr>
      <vt:lpstr>TMs</vt:lpstr>
      <vt:lpstr>System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2026-10-01T21:16:09Z</dcterms:created>
  <dcterms:modified xsi:type="dcterms:W3CDTF">2026-10-01T21:27:33Z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0x010100356202C57E8A91488ECE962D63A71F10</vt:lpwstr>
  </property>
</Properties>
</file>