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0" documentId="8_{16BDDCEB-9F6A-4D30-90FD-7A472012A366}" xr6:coauthVersionLast="47" xr6:coauthVersionMax="47" xr10:uidLastSave="{00000000-0000-0000-0000-000000000000}"/>
  <bookViews>
    <workbookView xWindow="240" yWindow="105" windowWidth="14805" windowHeight="8010" firstSheet="9" activeTab="7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11" l="1"/>
  <c r="E86" i="11"/>
  <c r="E87" i="11"/>
  <c r="E84" i="11"/>
  <c r="E37" i="9"/>
  <c r="C40" i="12"/>
  <c r="D40" i="12"/>
  <c r="B40" i="12"/>
  <c r="I32" i="1"/>
  <c r="H32" i="1"/>
  <c r="E31" i="1"/>
  <c r="E32" i="1"/>
  <c r="E33" i="1"/>
  <c r="I39" i="1"/>
  <c r="H39" i="1"/>
  <c r="I38" i="1"/>
  <c r="H38" i="1"/>
  <c r="E56" i="11"/>
  <c r="I13" i="3"/>
  <c r="H13" i="3"/>
  <c r="I11" i="3"/>
  <c r="H11" i="3"/>
  <c r="I18" i="1"/>
  <c r="H18" i="1"/>
  <c r="E17" i="1"/>
  <c r="E18" i="1"/>
  <c r="E19" i="1"/>
  <c r="I24" i="1"/>
  <c r="H24" i="1"/>
  <c r="F27" i="9"/>
  <c r="G27" i="9"/>
  <c r="F41" i="9"/>
  <c r="G41" i="9"/>
  <c r="I31" i="9"/>
  <c r="H31" i="9"/>
  <c r="E31" i="9"/>
  <c r="I36" i="9"/>
  <c r="H36" i="9"/>
  <c r="E36" i="9"/>
  <c r="I22" i="9"/>
  <c r="H22" i="9"/>
  <c r="E22" i="9"/>
  <c r="I17" i="9"/>
  <c r="H17" i="9"/>
  <c r="E17" i="9"/>
  <c r="F13" i="9"/>
  <c r="G13" i="9"/>
  <c r="I8" i="9"/>
  <c r="H8" i="9"/>
  <c r="E8" i="9"/>
  <c r="I3" i="9"/>
  <c r="H3" i="9"/>
  <c r="E3" i="9"/>
  <c r="E20" i="11"/>
  <c r="E24" i="11"/>
  <c r="E9" i="9"/>
  <c r="H11" i="1"/>
  <c r="I11" i="1"/>
  <c r="I5" i="1"/>
  <c r="H5" i="1"/>
  <c r="E4" i="1"/>
  <c r="E5" i="1"/>
  <c r="E6" i="1"/>
  <c r="F40" i="12"/>
  <c r="E40" i="12"/>
  <c r="C57" i="11"/>
  <c r="G25" i="11"/>
  <c r="F25" i="11"/>
  <c r="I21" i="11"/>
  <c r="H21" i="11"/>
  <c r="E22" i="11"/>
  <c r="E12" i="3"/>
  <c r="I3" i="3"/>
  <c r="H3" i="3"/>
  <c r="G57" i="11"/>
  <c r="F57" i="11"/>
  <c r="G89" i="11"/>
  <c r="F89" i="11"/>
  <c r="I85" i="11"/>
  <c r="H85" i="11"/>
  <c r="I11" i="5"/>
  <c r="H11" i="5"/>
  <c r="I19" i="5"/>
  <c r="H19" i="5"/>
  <c r="E3" i="3"/>
  <c r="E5" i="3"/>
  <c r="C82" i="11"/>
  <c r="C89" i="11"/>
  <c r="C92" i="11"/>
  <c r="C78" i="11"/>
  <c r="C75" i="11"/>
  <c r="C72" i="11"/>
  <c r="C69" i="11"/>
  <c r="F72" i="11"/>
  <c r="H72" i="11" s="1"/>
  <c r="G72" i="11"/>
  <c r="I72" i="11" s="1"/>
  <c r="F69" i="11"/>
  <c r="G69" i="11"/>
  <c r="G92" i="11"/>
  <c r="F92" i="11"/>
  <c r="G75" i="11"/>
  <c r="F75" i="11"/>
  <c r="F78" i="11"/>
  <c r="G78" i="11"/>
  <c r="G82" i="11"/>
  <c r="F82" i="11"/>
  <c r="E94" i="11"/>
  <c r="E93" i="11"/>
  <c r="E91" i="11"/>
  <c r="E90" i="11"/>
  <c r="E85" i="11"/>
  <c r="E83" i="11"/>
  <c r="E81" i="11"/>
  <c r="E80" i="11"/>
  <c r="E79" i="11"/>
  <c r="E77" i="11"/>
  <c r="E76" i="11"/>
  <c r="E74" i="11"/>
  <c r="E73" i="11"/>
  <c r="E75" i="11" s="1"/>
  <c r="E71" i="11"/>
  <c r="E70" i="11"/>
  <c r="E72" i="11" s="1"/>
  <c r="E68" i="11"/>
  <c r="E67" i="11"/>
  <c r="E69" i="11" s="1"/>
  <c r="I94" i="11"/>
  <c r="H94" i="11"/>
  <c r="I93" i="11"/>
  <c r="H93" i="11"/>
  <c r="I91" i="11"/>
  <c r="H91" i="11"/>
  <c r="I90" i="11"/>
  <c r="H90" i="11"/>
  <c r="I81" i="11"/>
  <c r="H81" i="11"/>
  <c r="I80" i="11"/>
  <c r="H80" i="11"/>
  <c r="I79" i="11"/>
  <c r="H79" i="11"/>
  <c r="I77" i="11"/>
  <c r="H77" i="11"/>
  <c r="I76" i="11"/>
  <c r="H76" i="11"/>
  <c r="I74" i="11"/>
  <c r="H74" i="11"/>
  <c r="I73" i="11"/>
  <c r="H73" i="11"/>
  <c r="I71" i="11"/>
  <c r="H71" i="11"/>
  <c r="I70" i="11"/>
  <c r="H70" i="11"/>
  <c r="I68" i="11"/>
  <c r="H68" i="11"/>
  <c r="I67" i="11"/>
  <c r="H67" i="11"/>
  <c r="E62" i="11"/>
  <c r="E61" i="11"/>
  <c r="E59" i="11"/>
  <c r="E58" i="11"/>
  <c r="E55" i="11"/>
  <c r="E53" i="11"/>
  <c r="E51" i="11"/>
  <c r="E57" i="11" s="1"/>
  <c r="E49" i="11"/>
  <c r="E48" i="11"/>
  <c r="E47" i="11"/>
  <c r="E45" i="11"/>
  <c r="E44" i="11"/>
  <c r="I62" i="11"/>
  <c r="H62" i="11"/>
  <c r="I61" i="11"/>
  <c r="H61" i="11"/>
  <c r="I59" i="11"/>
  <c r="H59" i="11"/>
  <c r="I58" i="11"/>
  <c r="H58" i="11"/>
  <c r="I49" i="11"/>
  <c r="H49" i="11"/>
  <c r="I48" i="11"/>
  <c r="H48" i="11"/>
  <c r="I47" i="11"/>
  <c r="H47" i="11"/>
  <c r="I45" i="11"/>
  <c r="H45" i="11"/>
  <c r="I44" i="11"/>
  <c r="H44" i="11"/>
  <c r="I39" i="11"/>
  <c r="H39" i="11"/>
  <c r="I38" i="11"/>
  <c r="H38" i="11"/>
  <c r="I36" i="11"/>
  <c r="H36" i="11"/>
  <c r="I35" i="11"/>
  <c r="H35" i="11"/>
  <c r="E42" i="11"/>
  <c r="E41" i="11"/>
  <c r="E39" i="11"/>
  <c r="E38" i="11"/>
  <c r="E36" i="11"/>
  <c r="E35" i="11"/>
  <c r="G60" i="11"/>
  <c r="F60" i="11"/>
  <c r="E60" i="11"/>
  <c r="C60" i="11"/>
  <c r="G50" i="11"/>
  <c r="F50" i="11"/>
  <c r="C50" i="11"/>
  <c r="G46" i="11"/>
  <c r="F46" i="11"/>
  <c r="E46" i="11"/>
  <c r="C46" i="11"/>
  <c r="G43" i="11"/>
  <c r="F43" i="11"/>
  <c r="E43" i="11"/>
  <c r="C43" i="11"/>
  <c r="G40" i="11"/>
  <c r="I40" i="11" s="1"/>
  <c r="F40" i="11"/>
  <c r="H40" i="11" s="1"/>
  <c r="E40" i="11"/>
  <c r="C40" i="11"/>
  <c r="G37" i="11"/>
  <c r="G63" i="11" s="1"/>
  <c r="F37" i="11"/>
  <c r="F63" i="11" s="1"/>
  <c r="E37" i="11"/>
  <c r="C37" i="11"/>
  <c r="H29" i="11"/>
  <c r="G28" i="11"/>
  <c r="F28" i="11"/>
  <c r="F18" i="11"/>
  <c r="G18" i="11"/>
  <c r="G14" i="11"/>
  <c r="F14" i="11"/>
  <c r="I30" i="11"/>
  <c r="H30" i="11"/>
  <c r="I26" i="11"/>
  <c r="H26" i="11"/>
  <c r="I15" i="11"/>
  <c r="H15" i="11"/>
  <c r="I12" i="11"/>
  <c r="H12" i="11"/>
  <c r="I7" i="11"/>
  <c r="H7" i="11"/>
  <c r="I6" i="11"/>
  <c r="H6" i="11"/>
  <c r="I4" i="11"/>
  <c r="H4" i="11"/>
  <c r="I3" i="11"/>
  <c r="H3" i="11"/>
  <c r="G11" i="11"/>
  <c r="F11" i="11"/>
  <c r="G5" i="11"/>
  <c r="I5" i="11" s="1"/>
  <c r="F5" i="11"/>
  <c r="H5" i="11" s="1"/>
  <c r="G8" i="11"/>
  <c r="I8" i="11" s="1"/>
  <c r="F8" i="11"/>
  <c r="H8" i="11" s="1"/>
  <c r="E27" i="11"/>
  <c r="E26" i="11"/>
  <c r="E28" i="11" s="1"/>
  <c r="E23" i="11"/>
  <c r="E21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9" i="11"/>
  <c r="C18" i="11"/>
  <c r="C28" i="11"/>
  <c r="C14" i="11"/>
  <c r="C11" i="11"/>
  <c r="C8" i="11"/>
  <c r="C5" i="11"/>
  <c r="E50" i="11"/>
  <c r="G39" i="1"/>
  <c r="D36" i="12" s="1"/>
  <c r="F39" i="1"/>
  <c r="C36" i="12" s="1"/>
  <c r="E39" i="9"/>
  <c r="E40" i="9"/>
  <c r="E38" i="9"/>
  <c r="D42" i="12"/>
  <c r="C42" i="12"/>
  <c r="D10" i="12"/>
  <c r="C10" i="12"/>
  <c r="C26" i="12"/>
  <c r="D26" i="12"/>
  <c r="E26" i="9"/>
  <c r="E25" i="9"/>
  <c r="E24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5" i="9"/>
  <c r="H35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7" i="9"/>
  <c r="H7" i="9"/>
  <c r="I6" i="9"/>
  <c r="H6" i="9"/>
  <c r="E12" i="9"/>
  <c r="E11" i="9"/>
  <c r="E10" i="9"/>
  <c r="E7" i="9"/>
  <c r="E6" i="9"/>
  <c r="E5" i="9"/>
  <c r="E17" i="11"/>
  <c r="E16" i="11"/>
  <c r="E15" i="11"/>
  <c r="E18" i="11" s="1"/>
  <c r="G23" i="10"/>
  <c r="D46" i="12" s="1"/>
  <c r="F23" i="10"/>
  <c r="C46" i="12" s="1"/>
  <c r="E21" i="10"/>
  <c r="E20" i="10"/>
  <c r="E19" i="10"/>
  <c r="G15" i="10"/>
  <c r="D30" i="12" s="1"/>
  <c r="F15" i="10"/>
  <c r="C30" i="12" s="1"/>
  <c r="E14" i="10"/>
  <c r="E13" i="10"/>
  <c r="E12" i="10"/>
  <c r="E11" i="10"/>
  <c r="G7" i="10"/>
  <c r="D14" i="12" s="1"/>
  <c r="F7" i="10"/>
  <c r="C14" i="12" s="1"/>
  <c r="E6" i="10"/>
  <c r="E5" i="10"/>
  <c r="E4" i="10"/>
  <c r="E3" i="10"/>
  <c r="E35" i="9"/>
  <c r="E34" i="9"/>
  <c r="E33" i="9"/>
  <c r="E32" i="9"/>
  <c r="E41" i="9" s="1"/>
  <c r="E4" i="9"/>
  <c r="E21" i="8"/>
  <c r="E13" i="8"/>
  <c r="I13" i="8"/>
  <c r="H13" i="8"/>
  <c r="E20" i="8"/>
  <c r="I19" i="8"/>
  <c r="H19" i="8"/>
  <c r="E19" i="8"/>
  <c r="I12" i="8"/>
  <c r="H12" i="8"/>
  <c r="E12" i="8"/>
  <c r="I11" i="8"/>
  <c r="H11" i="8"/>
  <c r="E11" i="8"/>
  <c r="I3" i="8"/>
  <c r="H3" i="8"/>
  <c r="E5" i="8"/>
  <c r="E4" i="8"/>
  <c r="G23" i="8"/>
  <c r="D44" i="12" s="1"/>
  <c r="F23" i="8"/>
  <c r="C44" i="12" s="1"/>
  <c r="E22" i="8"/>
  <c r="G15" i="8"/>
  <c r="D28" i="12" s="1"/>
  <c r="F15" i="8"/>
  <c r="C28" i="12" s="1"/>
  <c r="E14" i="8"/>
  <c r="G7" i="8"/>
  <c r="D12" i="12" s="1"/>
  <c r="F7" i="8"/>
  <c r="C12" i="12" s="1"/>
  <c r="E6" i="8"/>
  <c r="E3" i="8"/>
  <c r="G17" i="7"/>
  <c r="D43" i="12" s="1"/>
  <c r="F17" i="7"/>
  <c r="C43" i="12" s="1"/>
  <c r="E16" i="7"/>
  <c r="E15" i="7"/>
  <c r="G11" i="7"/>
  <c r="D27" i="12" s="1"/>
  <c r="F11" i="7"/>
  <c r="C27" i="12" s="1"/>
  <c r="E10" i="7"/>
  <c r="E9" i="7"/>
  <c r="G5" i="7"/>
  <c r="D11" i="12" s="1"/>
  <c r="F5" i="7"/>
  <c r="C11" i="12" s="1"/>
  <c r="E4" i="7"/>
  <c r="E3" i="7"/>
  <c r="G23" i="6"/>
  <c r="F23" i="6"/>
  <c r="E22" i="6"/>
  <c r="E21" i="6"/>
  <c r="E20" i="6"/>
  <c r="E19" i="6"/>
  <c r="G15" i="6"/>
  <c r="D24" i="12" s="1"/>
  <c r="F15" i="6"/>
  <c r="C24" i="12" s="1"/>
  <c r="E14" i="6"/>
  <c r="E13" i="6"/>
  <c r="E12" i="6"/>
  <c r="E11" i="6"/>
  <c r="G7" i="6"/>
  <c r="D8" i="12" s="1"/>
  <c r="F7" i="6"/>
  <c r="C8" i="12" s="1"/>
  <c r="E6" i="6"/>
  <c r="E5" i="6"/>
  <c r="E4" i="6"/>
  <c r="E3" i="6"/>
  <c r="I37" i="1"/>
  <c r="I10" i="1"/>
  <c r="H10" i="1"/>
  <c r="I23" i="1"/>
  <c r="H23" i="1"/>
  <c r="I3" i="5"/>
  <c r="H3" i="5"/>
  <c r="G23" i="5"/>
  <c r="D39" i="12" s="1"/>
  <c r="F23" i="5"/>
  <c r="C39" i="12" s="1"/>
  <c r="E22" i="5"/>
  <c r="E21" i="5"/>
  <c r="E20" i="5"/>
  <c r="E19" i="5"/>
  <c r="G15" i="5"/>
  <c r="D23" i="12" s="1"/>
  <c r="F15" i="5"/>
  <c r="C23" i="12" s="1"/>
  <c r="E14" i="5"/>
  <c r="E13" i="5"/>
  <c r="E12" i="5"/>
  <c r="E11" i="5"/>
  <c r="G7" i="5"/>
  <c r="D7" i="12" s="1"/>
  <c r="F7" i="5"/>
  <c r="C7" i="12" s="1"/>
  <c r="E6" i="5"/>
  <c r="E5" i="5"/>
  <c r="E4" i="5"/>
  <c r="E3" i="5"/>
  <c r="E22" i="3"/>
  <c r="E21" i="3"/>
  <c r="E20" i="3"/>
  <c r="G23" i="3"/>
  <c r="D38" i="12" s="1"/>
  <c r="F23" i="3"/>
  <c r="C38" i="12" s="1"/>
  <c r="E19" i="3"/>
  <c r="E14" i="3"/>
  <c r="E13" i="3"/>
  <c r="G15" i="3"/>
  <c r="D22" i="12" s="1"/>
  <c r="F15" i="3"/>
  <c r="C22" i="12" s="1"/>
  <c r="E11" i="3"/>
  <c r="E6" i="3"/>
  <c r="E4" i="3"/>
  <c r="G7" i="3"/>
  <c r="D6" i="12" s="1"/>
  <c r="F7" i="3"/>
  <c r="C6" i="12" s="1"/>
  <c r="E38" i="1"/>
  <c r="E37" i="1"/>
  <c r="H37" i="1" s="1"/>
  <c r="G34" i="1"/>
  <c r="D35" i="12" s="1"/>
  <c r="D37" i="12" s="1"/>
  <c r="D41" i="12" s="1"/>
  <c r="F34" i="1"/>
  <c r="C35" i="12" s="1"/>
  <c r="C37" i="12" s="1"/>
  <c r="C41" i="12" s="1"/>
  <c r="E30" i="1"/>
  <c r="G25" i="1"/>
  <c r="D20" i="12" s="1"/>
  <c r="F25" i="1"/>
  <c r="C20" i="12" s="1"/>
  <c r="E24" i="1"/>
  <c r="E23" i="1"/>
  <c r="E25" i="1" s="1"/>
  <c r="B20" i="12" s="1"/>
  <c r="G20" i="1"/>
  <c r="D19" i="12" s="1"/>
  <c r="D21" i="12" s="1"/>
  <c r="D25" i="12" s="1"/>
  <c r="F20" i="1"/>
  <c r="C19" i="12" s="1"/>
  <c r="C21" i="12" s="1"/>
  <c r="C25" i="12" s="1"/>
  <c r="E16" i="1"/>
  <c r="G12" i="1"/>
  <c r="D4" i="12" s="1"/>
  <c r="F12" i="1"/>
  <c r="C4" i="12" s="1"/>
  <c r="E11" i="1"/>
  <c r="E10" i="1"/>
  <c r="E12" i="1" s="1"/>
  <c r="B4" i="12" s="1"/>
  <c r="E3" i="1"/>
  <c r="G7" i="1"/>
  <c r="D3" i="12" s="1"/>
  <c r="F7" i="1"/>
  <c r="C3" i="12" s="1"/>
  <c r="E27" i="9" l="1"/>
  <c r="B26" i="12" s="1"/>
  <c r="E13" i="9"/>
  <c r="H3" i="1"/>
  <c r="I3" i="1"/>
  <c r="I19" i="3"/>
  <c r="H19" i="3"/>
  <c r="C5" i="12"/>
  <c r="C9" i="12" s="1"/>
  <c r="D5" i="12"/>
  <c r="D9" i="12" s="1"/>
  <c r="I20" i="8"/>
  <c r="H20" i="8"/>
  <c r="E63" i="11"/>
  <c r="I19" i="11"/>
  <c r="H19" i="11"/>
  <c r="F31" i="11"/>
  <c r="G31" i="11"/>
  <c r="D13" i="12"/>
  <c r="C13" i="12"/>
  <c r="F26" i="12"/>
  <c r="E26" i="12"/>
  <c r="I4" i="8"/>
  <c r="H4" i="8"/>
  <c r="E39" i="1"/>
  <c r="B36" i="12" s="1"/>
  <c r="I16" i="7"/>
  <c r="H16" i="7"/>
  <c r="F20" i="12"/>
  <c r="E20" i="12"/>
  <c r="E4" i="12"/>
  <c r="F4" i="12"/>
  <c r="B29" i="12"/>
  <c r="H37" i="11"/>
  <c r="C29" i="12"/>
  <c r="C31" i="12" s="1"/>
  <c r="I37" i="11"/>
  <c r="D29" i="12"/>
  <c r="D31" i="12" s="1"/>
  <c r="H63" i="11"/>
  <c r="I63" i="11"/>
  <c r="I51" i="11"/>
  <c r="H51" i="11"/>
  <c r="I53" i="11"/>
  <c r="H53" i="11"/>
  <c r="I55" i="11"/>
  <c r="H55" i="11"/>
  <c r="E89" i="11"/>
  <c r="I83" i="11"/>
  <c r="H83" i="11"/>
  <c r="I87" i="11"/>
  <c r="H87" i="11"/>
  <c r="I69" i="11"/>
  <c r="G95" i="11"/>
  <c r="D45" i="12" s="1"/>
  <c r="D47" i="12" s="1"/>
  <c r="H69" i="11"/>
  <c r="F95" i="11"/>
  <c r="C45" i="12" s="1"/>
  <c r="C47" i="12" s="1"/>
  <c r="E78" i="11"/>
  <c r="E82" i="11"/>
  <c r="E92" i="11"/>
  <c r="H89" i="11"/>
  <c r="I89" i="11"/>
  <c r="I75" i="11"/>
  <c r="H75" i="11"/>
  <c r="I92" i="11"/>
  <c r="H92" i="11"/>
  <c r="H57" i="11"/>
  <c r="I57" i="11"/>
  <c r="H60" i="11"/>
  <c r="I60" i="11"/>
  <c r="H46" i="11"/>
  <c r="I46" i="11"/>
  <c r="I42" i="11"/>
  <c r="H42" i="11"/>
  <c r="H43" i="11"/>
  <c r="I43" i="11"/>
  <c r="I41" i="11"/>
  <c r="H41" i="11"/>
  <c r="B10" i="12"/>
  <c r="I4" i="9"/>
  <c r="H4" i="9"/>
  <c r="I5" i="9"/>
  <c r="H5" i="9"/>
  <c r="I9" i="9"/>
  <c r="H9" i="9"/>
  <c r="I10" i="9"/>
  <c r="H10" i="9"/>
  <c r="I12" i="9"/>
  <c r="H12" i="9"/>
  <c r="E7" i="6"/>
  <c r="B8" i="12" s="1"/>
  <c r="I3" i="6"/>
  <c r="H3" i="6"/>
  <c r="I5" i="6"/>
  <c r="H5" i="6"/>
  <c r="I22" i="8"/>
  <c r="H22" i="8"/>
  <c r="I21" i="8"/>
  <c r="H21" i="8"/>
  <c r="H82" i="11"/>
  <c r="I82" i="11"/>
  <c r="I78" i="11"/>
  <c r="H78" i="11"/>
  <c r="H50" i="11"/>
  <c r="I50" i="11"/>
  <c r="I16" i="11"/>
  <c r="H16" i="11"/>
  <c r="I14" i="11"/>
  <c r="H14" i="11"/>
  <c r="I13" i="11"/>
  <c r="H13" i="11"/>
  <c r="I28" i="11"/>
  <c r="H28" i="11"/>
  <c r="I27" i="11"/>
  <c r="H27" i="11"/>
  <c r="I10" i="11"/>
  <c r="H10" i="11"/>
  <c r="I9" i="11"/>
  <c r="H9" i="11"/>
  <c r="H11" i="11"/>
  <c r="I11" i="11"/>
  <c r="I17" i="11"/>
  <c r="H17" i="11"/>
  <c r="I18" i="11"/>
  <c r="H18" i="11"/>
  <c r="I33" i="9"/>
  <c r="H33" i="9"/>
  <c r="B42" i="12"/>
  <c r="I32" i="9"/>
  <c r="H32" i="9"/>
  <c r="I11" i="9"/>
  <c r="H11" i="9"/>
  <c r="E7" i="10"/>
  <c r="B14" i="12" s="1"/>
  <c r="I3" i="10"/>
  <c r="H3" i="10"/>
  <c r="I5" i="10"/>
  <c r="H5" i="10"/>
  <c r="E15" i="10"/>
  <c r="B30" i="12" s="1"/>
  <c r="I11" i="10"/>
  <c r="H11" i="10"/>
  <c r="I13" i="10"/>
  <c r="H13" i="10"/>
  <c r="E23" i="10"/>
  <c r="B46" i="12" s="1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B12" i="12" s="1"/>
  <c r="E15" i="8"/>
  <c r="B28" i="12" s="1"/>
  <c r="E23" i="8"/>
  <c r="B44" i="12" s="1"/>
  <c r="I15" i="7"/>
  <c r="H15" i="7"/>
  <c r="I10" i="7"/>
  <c r="H10" i="7"/>
  <c r="I9" i="7"/>
  <c r="H9" i="7"/>
  <c r="I3" i="7"/>
  <c r="H3" i="7"/>
  <c r="H4" i="7"/>
  <c r="I4" i="7"/>
  <c r="E5" i="7"/>
  <c r="B11" i="12" s="1"/>
  <c r="E11" i="7"/>
  <c r="B27" i="12" s="1"/>
  <c r="E17" i="7"/>
  <c r="B43" i="12" s="1"/>
  <c r="I21" i="6"/>
  <c r="H21" i="6"/>
  <c r="I19" i="6"/>
  <c r="H19" i="6"/>
  <c r="I13" i="6"/>
  <c r="H13" i="6"/>
  <c r="I11" i="6"/>
  <c r="H11" i="6"/>
  <c r="I7" i="6"/>
  <c r="H7" i="6"/>
  <c r="E15" i="6"/>
  <c r="B24" i="12" s="1"/>
  <c r="E23" i="6"/>
  <c r="E7" i="5"/>
  <c r="B7" i="12" s="1"/>
  <c r="I5" i="5"/>
  <c r="H5" i="5"/>
  <c r="E15" i="5"/>
  <c r="B23" i="12" s="1"/>
  <c r="I13" i="5"/>
  <c r="H13" i="5"/>
  <c r="E23" i="5"/>
  <c r="B39" i="12" s="1"/>
  <c r="I21" i="5"/>
  <c r="H21" i="5"/>
  <c r="E7" i="3"/>
  <c r="B6" i="12" s="1"/>
  <c r="I5" i="3"/>
  <c r="H5" i="3"/>
  <c r="E15" i="3"/>
  <c r="B22" i="12" s="1"/>
  <c r="E23" i="3"/>
  <c r="B38" i="12" s="1"/>
  <c r="I21" i="3"/>
  <c r="H21" i="3"/>
  <c r="E34" i="1"/>
  <c r="B35" i="12" s="1"/>
  <c r="B37" i="12" s="1"/>
  <c r="B41" i="12" s="1"/>
  <c r="I30" i="1"/>
  <c r="H30" i="1"/>
  <c r="E20" i="1"/>
  <c r="B19" i="12" s="1"/>
  <c r="B21" i="12" s="1"/>
  <c r="I16" i="1"/>
  <c r="H16" i="1"/>
  <c r="I25" i="1"/>
  <c r="H25" i="1"/>
  <c r="I12" i="1"/>
  <c r="H12" i="1"/>
  <c r="E7" i="1"/>
  <c r="B3" i="12" s="1"/>
  <c r="F37" i="12" l="1"/>
  <c r="E37" i="12"/>
  <c r="B5" i="12"/>
  <c r="B9" i="12" s="1"/>
  <c r="D15" i="12"/>
  <c r="C15" i="12"/>
  <c r="B25" i="12"/>
  <c r="F21" i="12"/>
  <c r="E21" i="12"/>
  <c r="B31" i="12"/>
  <c r="F25" i="12"/>
  <c r="E25" i="12"/>
  <c r="F29" i="12"/>
  <c r="E29" i="12"/>
  <c r="F42" i="12"/>
  <c r="E42" i="12"/>
  <c r="E10" i="12"/>
  <c r="F10" i="12"/>
  <c r="F24" i="12"/>
  <c r="E24" i="12"/>
  <c r="E8" i="12"/>
  <c r="F8" i="12"/>
  <c r="F46" i="12"/>
  <c r="E46" i="12"/>
  <c r="E30" i="12"/>
  <c r="F30" i="12"/>
  <c r="E14" i="12"/>
  <c r="F14" i="12"/>
  <c r="F28" i="12"/>
  <c r="E28" i="12"/>
  <c r="E12" i="12"/>
  <c r="F12" i="12"/>
  <c r="F44" i="12"/>
  <c r="E44" i="12"/>
  <c r="F36" i="12"/>
  <c r="E36" i="12"/>
  <c r="F35" i="12"/>
  <c r="E35" i="12"/>
  <c r="F38" i="12"/>
  <c r="E38" i="12"/>
  <c r="F43" i="12"/>
  <c r="E43" i="12"/>
  <c r="E27" i="12"/>
  <c r="F27" i="12"/>
  <c r="E11" i="12"/>
  <c r="F11" i="12"/>
  <c r="F23" i="12"/>
  <c r="E23" i="12"/>
  <c r="F39" i="12"/>
  <c r="E39" i="12"/>
  <c r="E7" i="12"/>
  <c r="F7" i="12"/>
  <c r="F22" i="12"/>
  <c r="E22" i="12"/>
  <c r="E6" i="12"/>
  <c r="F6" i="12"/>
  <c r="F19" i="12"/>
  <c r="E19" i="12"/>
  <c r="F31" i="12"/>
  <c r="E31" i="12"/>
  <c r="F3" i="12"/>
  <c r="E3" i="12"/>
  <c r="E95" i="11"/>
  <c r="B45" i="12" s="1"/>
  <c r="B47" i="12" s="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23" i="5"/>
  <c r="H23" i="5"/>
  <c r="I15" i="5"/>
  <c r="H15" i="5"/>
  <c r="I7" i="5"/>
  <c r="H7" i="5"/>
  <c r="I23" i="3"/>
  <c r="H23" i="3"/>
  <c r="I15" i="3"/>
  <c r="H15" i="3"/>
  <c r="I7" i="3"/>
  <c r="H7" i="3"/>
  <c r="I34" i="1"/>
  <c r="H34" i="1"/>
  <c r="I20" i="1"/>
  <c r="H20" i="1"/>
  <c r="I7" i="1"/>
  <c r="H7" i="1"/>
  <c r="F41" i="12" l="1"/>
  <c r="E41" i="12"/>
  <c r="F5" i="12"/>
  <c r="E5" i="12"/>
  <c r="F45" i="12"/>
  <c r="E45" i="12"/>
  <c r="F47" i="12"/>
  <c r="E47" i="12"/>
  <c r="I95" i="11"/>
  <c r="H95" i="11"/>
  <c r="E9" i="12" l="1"/>
  <c r="F9" i="12"/>
  <c r="C25" i="11"/>
  <c r="I23" i="11"/>
  <c r="E25" i="11" l="1"/>
  <c r="H23" i="11"/>
  <c r="E31" i="11" l="1"/>
  <c r="I25" i="11"/>
  <c r="H25" i="11"/>
  <c r="B13" i="12" l="1"/>
  <c r="I31" i="11"/>
  <c r="H31" i="11"/>
  <c r="B15" i="12" l="1"/>
  <c r="E13" i="12"/>
  <c r="F13" i="12"/>
  <c r="E15" i="12" l="1"/>
  <c r="F15" i="12"/>
</calcChain>
</file>

<file path=xl/sharedStrings.xml><?xml version="1.0" encoding="utf-8"?>
<sst xmlns="http://schemas.openxmlformats.org/spreadsheetml/2006/main" count="753" uniqueCount="91">
  <si>
    <t>July 2026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</si>
  <si>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</si>
  <si>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</si>
  <si>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</si>
  <si>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</si>
  <si>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</si>
  <si>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</si>
  <si>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</si>
  <si>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</si>
  <si>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</si>
  <si>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</si>
  <si>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</si>
  <si>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</si>
  <si>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</si>
  <si>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</si>
  <si>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</si>
  <si>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</si>
  <si>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</si>
  <si>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</si>
  <si>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August 2026</t>
  </si>
  <si>
    <t>September 2026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</si>
  <si>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</si>
  <si>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</si>
  <si>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</si>
  <si>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</si>
  <si>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</si>
  <si>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</si>
  <si>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</si>
  <si>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</si>
  <si>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</si>
  <si>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</si>
  <si>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</si>
  <si>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</si>
  <si>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</si>
  <si>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</si>
  <si>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</si>
  <si>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</si>
  <si>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</si>
  <si>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</si>
  <si>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</si>
  <si>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</si>
  <si>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</si>
  <si>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</si>
  <si>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</si>
  <si>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</si>
  <si>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</si>
  <si>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</si>
  <si>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</si>
  <si>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</si>
  <si>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</si>
  <si>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</si>
  <si>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</si>
  <si>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</si>
  <si>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</si>
  <si>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</si>
  <si>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</si>
  <si>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</si>
  <si>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</si>
  <si>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</si>
  <si>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</si>
  <si>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</si>
  <si>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</si>
  <si>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</si>
  <si>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</si>
  <si>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</si>
  <si>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</si>
  <si>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</si>
  <si>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</si>
  <si>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</si>
  <si>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</si>
  <si>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</si>
  <si>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</si>
  <si>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</si>
  <si>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</si>
  <si>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 - Gas</t>
  </si>
  <si>
    <t>San Juan TMs</t>
  </si>
  <si>
    <t>Palo Seco TMs</t>
  </si>
  <si>
    <t>Total TMs - Gas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</si>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</sst>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name val="Arial"/>
    </font>
    <font>
      <sz val="11"/>
      <color rgb="FF242424"/>
      <name val="Arial"/>
    </font>
    <font>
      <b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3" fontId="3" fillId="0" borderId="22" xfId="0" applyNumberFormat="1" applyFont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/>
    </xf>
    <xf numFmtId="164" fontId="4" fillId="0" borderId="25" xfId="0" applyNumberFormat="1" applyFont="1" applyBorder="1" applyAlignment="1">
      <alignment horizontal="center" vertical="center"/>
    </xf>
    <xf numFmtId="164" fontId="3" fillId="5" borderId="4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horizontal="right" vertical="center"/>
    </xf>
    <xf numFmtId="3" fontId="3" fillId="5" borderId="4" xfId="0" applyNumberFormat="1" applyFont="1" applyFill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3" fillId="0" borderId="1" xfId="0" applyNumberFormat="1" applyFont="1" applyBorder="1"/>
    <xf numFmtId="1" fontId="2" fillId="0" borderId="10" xfId="0" applyNumberFormat="1" applyFont="1" applyBorder="1" applyAlignment="1">
      <alignment vertical="center"/>
    </xf>
    <xf numFmtId="164" fontId="3" fillId="0" borderId="1" xfId="0" applyNumberFormat="1" applyFont="1" applyBorder="1"/>
    <xf numFmtId="164" fontId="1" fillId="0" borderId="14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2" fillId="0" borderId="3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Border="1" applyAlignment="1">
      <alignment vertical="center"/>
    </xf>
    <xf numFmtId="1" fontId="2" fillId="0" borderId="17" xfId="0" applyNumberFormat="1" applyFont="1" applyBorder="1" applyAlignment="1">
      <alignment vertical="center"/>
    </xf>
    <xf numFmtId="164" fontId="1" fillId="0" borderId="15" xfId="0" applyNumberFormat="1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vertical="center"/>
    </xf>
    <xf numFmtId="1" fontId="2" fillId="0" borderId="20" xfId="0" applyNumberFormat="1" applyFont="1" applyBorder="1" applyAlignment="1">
      <alignment vertical="center"/>
    </xf>
    <xf numFmtId="1" fontId="2" fillId="0" borderId="21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164" fontId="2" fillId="2" borderId="30" xfId="0" applyNumberFormat="1" applyFont="1" applyFill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164" fontId="1" fillId="0" borderId="27" xfId="0" applyNumberFormat="1" applyFont="1" applyFill="1" applyBorder="1" applyAlignment="1">
      <alignment vertical="center"/>
    </xf>
    <xf numFmtId="1" fontId="2" fillId="0" borderId="10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1" fillId="0" borderId="14" xfId="0" applyNumberFormat="1" applyFont="1" applyBorder="1" applyAlignment="1">
      <alignment vertical="center"/>
    </xf>
    <xf numFmtId="1" fontId="1" fillId="0" borderId="15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10" xfId="0" applyNumberFormat="1" applyFont="1" applyFill="1" applyBorder="1" applyAlignment="1">
      <alignment vertical="center"/>
    </xf>
    <xf numFmtId="1" fontId="2" fillId="0" borderId="1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" fontId="2" fillId="0" borderId="3" xfId="0" applyNumberFormat="1" applyFont="1" applyFill="1" applyBorder="1" applyAlignment="1">
      <alignment vertical="center"/>
    </xf>
    <xf numFmtId="1" fontId="2" fillId="0" borderId="3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vertical="center"/>
    </xf>
    <xf numFmtId="1" fontId="2" fillId="0" borderId="14" xfId="0" applyNumberFormat="1" applyFont="1" applyBorder="1" applyAlignment="1">
      <alignment vertical="center"/>
    </xf>
    <xf numFmtId="1" fontId="2" fillId="0" borderId="14" xfId="0" applyNumberFormat="1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1" fontId="2" fillId="2" borderId="30" xfId="0" applyNumberFormat="1" applyFont="1" applyFill="1" applyBorder="1" applyAlignment="1">
      <alignment vertical="center"/>
    </xf>
    <xf numFmtId="164" fontId="1" fillId="0" borderId="27" xfId="0" applyNumberFormat="1" applyFont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1" xfId="0" applyNumberFormat="1" applyFont="1" applyFill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vertical="center"/>
    </xf>
    <xf numFmtId="164" fontId="1" fillId="0" borderId="26" xfId="0" applyNumberFormat="1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1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0" borderId="19" xfId="0" applyNumberFormat="1" applyFont="1" applyFill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28" xfId="0" applyNumberFormat="1" applyFont="1" applyBorder="1" applyAlignment="1">
      <alignment vertical="center"/>
    </xf>
    <xf numFmtId="0" fontId="1" fillId="6" borderId="33" xfId="0" applyFont="1" applyFill="1" applyBorder="1" applyAlignment="1">
      <alignment vertical="center"/>
    </xf>
    <xf numFmtId="164" fontId="1" fillId="6" borderId="31" xfId="0" applyNumberFormat="1" applyFont="1" applyFill="1" applyBorder="1" applyAlignment="1">
      <alignment vertical="center"/>
    </xf>
    <xf numFmtId="164" fontId="1" fillId="6" borderId="32" xfId="0" applyNumberFormat="1" applyFont="1" applyFill="1" applyBorder="1" applyAlignment="1">
      <alignment vertical="center"/>
    </xf>
    <xf numFmtId="164" fontId="2" fillId="0" borderId="19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164" fontId="1" fillId="0" borderId="32" xfId="0" applyNumberFormat="1" applyFont="1" applyFill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1" fontId="2" fillId="0" borderId="19" xfId="0" applyNumberFormat="1" applyFont="1" applyFill="1" applyBorder="1" applyAlignment="1">
      <alignment horizontal="right" vertical="center"/>
    </xf>
    <xf numFmtId="1" fontId="2" fillId="0" borderId="17" xfId="0" applyNumberFormat="1" applyFont="1" applyFill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9" xfId="0" applyNumberFormat="1" applyFont="1" applyFill="1" applyBorder="1" applyAlignment="1">
      <alignment horizontal="right" vertical="center"/>
    </xf>
    <xf numFmtId="164" fontId="2" fillId="0" borderId="17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workbookViewId="0">
      <selection activeCell="H7" sqref="H7"/>
    </sheetView>
  </sheetViews>
  <sheetFormatPr defaultRowHeight="14.25"/>
  <cols>
    <col min="1" max="1" width="25.14062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21.710937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11" ht="15">
      <c r="A2" s="50" t="s">
        <v>1</v>
      </c>
      <c r="B2" s="51" t="s">
        <v>2</v>
      </c>
      <c r="C2" s="51" t="s">
        <v>3</v>
      </c>
      <c r="D2" s="51" t="s">
        <v>4</v>
      </c>
      <c r="E2" s="52" t="s">
        <v>5</v>
      </c>
      <c r="F2" s="51" t="s">
        <v>6</v>
      </c>
      <c r="G2" s="51" t="s">
        <v>7</v>
      </c>
      <c r="H2" s="51" t="s">
        <v>8</v>
      </c>
      <c r="I2" s="53" t="s">
        <v>9</v>
      </c>
    </row>
    <row r="3" spans="1:11" ht="15">
      <c r="A3" s="3" t="s">
        <v>10</v>
      </c>
      <c r="B3" s="7" t="s">
        <v>11</v>
      </c>
      <c r="C3" s="9">
        <v>39743.089999999997</v>
      </c>
      <c r="D3" s="9">
        <v>5784751.54</v>
      </c>
      <c r="E3" s="9">
        <f>C3*D3</f>
        <v>229903901081.85858</v>
      </c>
      <c r="F3" s="136">
        <v>132842000</v>
      </c>
      <c r="G3" s="136">
        <v>130316280</v>
      </c>
      <c r="H3" s="136">
        <f>($E3+$E4)/F3</f>
        <v>8269.8299263926965</v>
      </c>
      <c r="I3" s="137">
        <f>($E3+$E4)/G3</f>
        <v>8430.1113190298147</v>
      </c>
    </row>
    <row r="4" spans="1:11" ht="15">
      <c r="A4" s="3"/>
      <c r="B4" s="7" t="s">
        <v>12</v>
      </c>
      <c r="C4" s="9">
        <v>149771.87</v>
      </c>
      <c r="D4" s="9">
        <v>5800000</v>
      </c>
      <c r="E4" s="9">
        <f t="shared" ref="E4:E6" si="0">C4*D4</f>
        <v>868676846000</v>
      </c>
      <c r="F4" s="136"/>
      <c r="G4" s="136"/>
      <c r="H4" s="136"/>
      <c r="I4" s="137"/>
    </row>
    <row r="5" spans="1:11" ht="15">
      <c r="A5" s="3" t="s">
        <v>13</v>
      </c>
      <c r="B5" s="7" t="s">
        <v>11</v>
      </c>
      <c r="C5" s="9">
        <v>37701.75</v>
      </c>
      <c r="D5" s="9">
        <v>5784751.54</v>
      </c>
      <c r="E5" s="9">
        <f t="shared" si="0"/>
        <v>218095256373.19501</v>
      </c>
      <c r="F5" s="136">
        <v>98917000</v>
      </c>
      <c r="G5" s="136">
        <v>96792670</v>
      </c>
      <c r="H5" s="136">
        <f>($E5+$E6)/F5</f>
        <v>10774.01674508118</v>
      </c>
      <c r="I5" s="137">
        <f>($E5+$E6)/G5</f>
        <v>11010.476458322672</v>
      </c>
    </row>
    <row r="6" spans="1:11" ht="15">
      <c r="A6" s="3"/>
      <c r="B6" s="7" t="s">
        <v>12</v>
      </c>
      <c r="C6" s="9">
        <v>146144.51</v>
      </c>
      <c r="D6" s="9">
        <v>5800000</v>
      </c>
      <c r="E6" s="9">
        <f t="shared" si="0"/>
        <v>847638158000</v>
      </c>
      <c r="F6" s="136"/>
      <c r="G6" s="136"/>
      <c r="H6" s="136"/>
      <c r="I6" s="137"/>
    </row>
    <row r="7" spans="1:11" ht="15">
      <c r="A7" s="3" t="s">
        <v>14</v>
      </c>
      <c r="B7" s="40"/>
      <c r="C7" s="41"/>
      <c r="D7" s="42"/>
      <c r="E7" s="43">
        <f>SUM(E3:E6)</f>
        <v>2164314161455.0537</v>
      </c>
      <c r="F7" s="43">
        <f>SUM(F3:F6)</f>
        <v>231759000</v>
      </c>
      <c r="G7" s="43">
        <f>SUM(G3:G6)</f>
        <v>227108950</v>
      </c>
      <c r="H7" s="43">
        <f>$E7/F7</f>
        <v>9338.6412672433598</v>
      </c>
      <c r="I7" s="66">
        <f>$E7/G7</f>
        <v>9529.8497107007606</v>
      </c>
    </row>
    <row r="8" spans="1:11">
      <c r="A8" s="44"/>
      <c r="B8" s="45"/>
      <c r="C8" s="45"/>
      <c r="D8" s="45"/>
      <c r="E8" s="45"/>
      <c r="F8" s="45"/>
      <c r="G8" s="45"/>
      <c r="H8" s="45"/>
      <c r="I8" s="46"/>
      <c r="K8" s="47"/>
    </row>
    <row r="9" spans="1:11" ht="15">
      <c r="A9" s="3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48" t="s">
        <v>8</v>
      </c>
      <c r="I9" s="49" t="s">
        <v>9</v>
      </c>
    </row>
    <row r="10" spans="1:11" ht="15">
      <c r="A10" s="3" t="s">
        <v>15</v>
      </c>
      <c r="B10" s="7" t="s">
        <v>16</v>
      </c>
      <c r="C10" s="9">
        <v>36931.25</v>
      </c>
      <c r="D10" s="9">
        <v>6344074.9100000001</v>
      </c>
      <c r="E10" s="9">
        <f>C10*D10</f>
        <v>234294616519.9375</v>
      </c>
      <c r="F10" s="9">
        <v>20195000</v>
      </c>
      <c r="G10" s="9">
        <v>19302640</v>
      </c>
      <c r="H10" s="9">
        <f>IF(F10,$E10/F10,0)</f>
        <v>11601.615078976851</v>
      </c>
      <c r="I10" s="27">
        <f>IF(G10,$E10/G10,0)</f>
        <v>12137.957114671231</v>
      </c>
    </row>
    <row r="11" spans="1:11" ht="15">
      <c r="A11" s="3" t="s">
        <v>17</v>
      </c>
      <c r="B11" s="7" t="s">
        <v>16</v>
      </c>
      <c r="C11" s="28">
        <v>0</v>
      </c>
      <c r="D11" s="28">
        <v>0</v>
      </c>
      <c r="E11" s="28">
        <f>C11*D11</f>
        <v>0</v>
      </c>
      <c r="F11" s="28">
        <v>0</v>
      </c>
      <c r="G11" s="28">
        <v>0</v>
      </c>
      <c r="H11" s="28">
        <f>IF(F11,$E11/F11,0)</f>
        <v>0</v>
      </c>
      <c r="I11" s="30">
        <f>IF(G11,$E11/G11,0)</f>
        <v>0</v>
      </c>
    </row>
    <row r="12" spans="1:11" ht="15">
      <c r="A12" s="3" t="s">
        <v>18</v>
      </c>
      <c r="B12" s="13"/>
      <c r="C12" s="14"/>
      <c r="D12" s="15"/>
      <c r="E12" s="16">
        <f t="shared" ref="E12:G12" si="1">SUM(E10:E11)</f>
        <v>234294616519.9375</v>
      </c>
      <c r="F12" s="16">
        <f t="shared" si="1"/>
        <v>20195000</v>
      </c>
      <c r="G12" s="16">
        <f t="shared" si="1"/>
        <v>19302640</v>
      </c>
      <c r="H12" s="16">
        <f>$E12/F12</f>
        <v>11601.615078976851</v>
      </c>
      <c r="I12" s="65">
        <f>$E12/G12</f>
        <v>12137.957114671231</v>
      </c>
    </row>
    <row r="14" spans="1:11" ht="15">
      <c r="A14" s="133" t="s">
        <v>19</v>
      </c>
      <c r="B14" s="134"/>
      <c r="C14" s="134"/>
      <c r="D14" s="134"/>
      <c r="E14" s="134"/>
      <c r="F14" s="134"/>
      <c r="G14" s="134"/>
      <c r="H14" s="134"/>
      <c r="I14" s="135"/>
    </row>
    <row r="15" spans="1:11" ht="15">
      <c r="A15" s="50" t="s">
        <v>1</v>
      </c>
      <c r="B15" s="51" t="s">
        <v>2</v>
      </c>
      <c r="C15" s="51" t="s">
        <v>3</v>
      </c>
      <c r="D15" s="51" t="s">
        <v>4</v>
      </c>
      <c r="E15" s="52" t="s">
        <v>5</v>
      </c>
      <c r="F15" s="51" t="s">
        <v>6</v>
      </c>
      <c r="G15" s="51" t="s">
        <v>7</v>
      </c>
      <c r="H15" s="51" t="s">
        <v>8</v>
      </c>
      <c r="I15" s="53" t="s">
        <v>9</v>
      </c>
    </row>
    <row r="16" spans="1:11" ht="15">
      <c r="A16" s="3" t="s">
        <v>10</v>
      </c>
      <c r="B16" s="7" t="s">
        <v>11</v>
      </c>
      <c r="C16" s="9">
        <v>23717.8</v>
      </c>
      <c r="D16" s="9">
        <v>5780181.8300000001</v>
      </c>
      <c r="E16" s="9">
        <f>C16*D16</f>
        <v>137093196607.57401</v>
      </c>
      <c r="F16" s="136">
        <v>124673000</v>
      </c>
      <c r="G16" s="136">
        <v>121925000</v>
      </c>
      <c r="H16" s="136">
        <f>($E16+$E17)/F16</f>
        <v>8365.9015232454021</v>
      </c>
      <c r="I16" s="137">
        <f>($E16+$E17)/G16</f>
        <v>8554.4559410094244</v>
      </c>
    </row>
    <row r="17" spans="1:11" ht="15">
      <c r="A17" s="3"/>
      <c r="B17" s="7" t="s">
        <v>12</v>
      </c>
      <c r="C17" s="9">
        <v>156191.18</v>
      </c>
      <c r="D17" s="9">
        <v>5800000</v>
      </c>
      <c r="E17" s="9">
        <f t="shared" ref="E17:E19" si="2">C17*D17</f>
        <v>905908844000</v>
      </c>
      <c r="F17" s="136"/>
      <c r="G17" s="136"/>
      <c r="H17" s="136"/>
      <c r="I17" s="137"/>
    </row>
    <row r="18" spans="1:11" ht="15">
      <c r="A18" s="3" t="s">
        <v>13</v>
      </c>
      <c r="B18" s="7" t="s">
        <v>11</v>
      </c>
      <c r="C18" s="9">
        <v>24860.83</v>
      </c>
      <c r="D18" s="9">
        <v>5780181.8300000001</v>
      </c>
      <c r="E18" s="9">
        <f t="shared" si="2"/>
        <v>143700117844.7189</v>
      </c>
      <c r="F18" s="136">
        <v>100155000</v>
      </c>
      <c r="G18" s="136">
        <v>98822000</v>
      </c>
      <c r="H18" s="136">
        <f>($E18+$E19)/F18</f>
        <v>10721.194886373311</v>
      </c>
      <c r="I18" s="137">
        <f>($E18+$E19)/G18</f>
        <v>10865.812003852572</v>
      </c>
    </row>
    <row r="19" spans="1:11" ht="15">
      <c r="A19" s="3"/>
      <c r="B19" s="7" t="s">
        <v>12</v>
      </c>
      <c r="C19" s="9">
        <v>160358.82</v>
      </c>
      <c r="D19" s="9">
        <v>5800000</v>
      </c>
      <c r="E19" s="9">
        <f t="shared" si="2"/>
        <v>930081156000</v>
      </c>
      <c r="F19" s="136"/>
      <c r="G19" s="136"/>
      <c r="H19" s="136"/>
      <c r="I19" s="137"/>
    </row>
    <row r="20" spans="1:11" ht="15">
      <c r="A20" s="3" t="s">
        <v>14</v>
      </c>
      <c r="B20" s="40"/>
      <c r="C20" s="41"/>
      <c r="D20" s="40"/>
      <c r="E20" s="43">
        <f>SUM(E16:E19)</f>
        <v>2116783314452.293</v>
      </c>
      <c r="F20" s="43">
        <f>SUM(F16:F19)</f>
        <v>224828000</v>
      </c>
      <c r="G20" s="43">
        <f>SUM(G16:G19)</f>
        <v>220747000</v>
      </c>
      <c r="H20" s="43">
        <f>$E20/F20</f>
        <v>9415.1231806193755</v>
      </c>
      <c r="I20" s="66">
        <f>$E20/G20</f>
        <v>9589.1827044186011</v>
      </c>
    </row>
    <row r="21" spans="1:11">
      <c r="A21" s="44"/>
      <c r="B21" s="45"/>
      <c r="C21" s="45"/>
      <c r="D21" s="45"/>
      <c r="E21" s="45"/>
      <c r="F21" s="45"/>
      <c r="G21" s="45"/>
      <c r="H21" s="45"/>
      <c r="I21" s="46"/>
      <c r="K21" s="47"/>
    </row>
    <row r="22" spans="1:11" ht="15">
      <c r="A22" s="3" t="s">
        <v>1</v>
      </c>
      <c r="B22" s="5" t="s">
        <v>2</v>
      </c>
      <c r="C22" s="5" t="s">
        <v>3</v>
      </c>
      <c r="D22" s="5" t="s">
        <v>4</v>
      </c>
      <c r="E22" s="5" t="s">
        <v>5</v>
      </c>
      <c r="F22" s="5" t="s">
        <v>6</v>
      </c>
      <c r="G22" s="5" t="s">
        <v>7</v>
      </c>
      <c r="H22" s="54" t="s">
        <v>8</v>
      </c>
      <c r="I22" s="55" t="s">
        <v>9</v>
      </c>
    </row>
    <row r="23" spans="1:11" ht="15">
      <c r="A23" s="3" t="s">
        <v>15</v>
      </c>
      <c r="B23" s="7" t="s">
        <v>16</v>
      </c>
      <c r="C23" s="18">
        <v>39338.089999999997</v>
      </c>
      <c r="D23" s="18">
        <v>6302796.5300000003</v>
      </c>
      <c r="E23" s="18">
        <f>C23*D23</f>
        <v>247939977148.8277</v>
      </c>
      <c r="F23" s="18">
        <v>22201000</v>
      </c>
      <c r="G23" s="69">
        <v>21672014</v>
      </c>
      <c r="H23" s="18">
        <f>IF(F23,$E23/F23,0)</f>
        <v>11167.964377677928</v>
      </c>
      <c r="I23" s="70">
        <f>IF(G23,$E23/G23,0)</f>
        <v>11440.560030499597</v>
      </c>
    </row>
    <row r="24" spans="1:11" ht="15">
      <c r="A24" s="56" t="s">
        <v>17</v>
      </c>
      <c r="B24" s="57" t="s">
        <v>16</v>
      </c>
      <c r="C24" s="37">
        <v>0</v>
      </c>
      <c r="D24" s="37">
        <v>0</v>
      </c>
      <c r="E24" s="37">
        <f>C24*D24</f>
        <v>0</v>
      </c>
      <c r="F24" s="37">
        <v>0</v>
      </c>
      <c r="G24" s="37">
        <v>0</v>
      </c>
      <c r="H24" s="67">
        <f>IF(F24,$E24/F24,0)</f>
        <v>0</v>
      </c>
      <c r="I24" s="68">
        <f>IF(G24,$E24/G24,0)</f>
        <v>0</v>
      </c>
    </row>
    <row r="25" spans="1:11" ht="15">
      <c r="A25" s="3" t="s">
        <v>18</v>
      </c>
      <c r="B25" s="13"/>
      <c r="C25" s="14"/>
      <c r="D25" s="15"/>
      <c r="E25" s="16">
        <f t="shared" ref="E25:G25" si="3">SUM(E23:E24)</f>
        <v>247939977148.8277</v>
      </c>
      <c r="F25" s="16">
        <f t="shared" si="3"/>
        <v>22201000</v>
      </c>
      <c r="G25" s="16">
        <f t="shared" si="3"/>
        <v>21672014</v>
      </c>
      <c r="H25" s="16">
        <f>$E25/F25</f>
        <v>11167.964377677928</v>
      </c>
      <c r="I25" s="65">
        <f>$E25/G25</f>
        <v>11440.560030499597</v>
      </c>
    </row>
    <row r="26" spans="1:11" s="62" customFormat="1" ht="15">
      <c r="A26" s="58"/>
      <c r="B26" s="58"/>
      <c r="C26" s="59"/>
      <c r="D26" s="60"/>
      <c r="E26" s="61"/>
      <c r="F26" s="61"/>
      <c r="G26" s="61"/>
      <c r="H26" s="61"/>
      <c r="I26" s="61"/>
    </row>
    <row r="28" spans="1:11" ht="15">
      <c r="A28" s="140" t="s">
        <v>20</v>
      </c>
      <c r="B28" s="141"/>
      <c r="C28" s="141"/>
      <c r="D28" s="141"/>
      <c r="E28" s="141"/>
      <c r="F28" s="141"/>
      <c r="G28" s="141"/>
      <c r="H28" s="141"/>
      <c r="I28" s="142"/>
    </row>
    <row r="29" spans="1:11" ht="15">
      <c r="A29" s="3" t="s">
        <v>1</v>
      </c>
      <c r="B29" s="4" t="s">
        <v>2</v>
      </c>
      <c r="C29" s="4" t="s">
        <v>3</v>
      </c>
      <c r="D29" s="4" t="s">
        <v>4</v>
      </c>
      <c r="E29" s="5" t="s">
        <v>5</v>
      </c>
      <c r="F29" s="4" t="s">
        <v>6</v>
      </c>
      <c r="G29" s="4" t="s">
        <v>7</v>
      </c>
      <c r="H29" s="4" t="s">
        <v>8</v>
      </c>
      <c r="I29" s="6" t="s">
        <v>9</v>
      </c>
    </row>
    <row r="30" spans="1:11" ht="15">
      <c r="A30" s="3" t="s">
        <v>10</v>
      </c>
      <c r="B30" s="7" t="s">
        <v>11</v>
      </c>
      <c r="C30" s="9">
        <v>83747.8</v>
      </c>
      <c r="D30" s="9">
        <v>5781350.6399999997</v>
      </c>
      <c r="E30" s="9">
        <f>C30*D30</f>
        <v>484175397128.59198</v>
      </c>
      <c r="F30" s="136">
        <v>128787000</v>
      </c>
      <c r="G30" s="136">
        <v>126429000</v>
      </c>
      <c r="H30" s="136">
        <f>($E30+$E31)/F30</f>
        <v>8152.8686368080007</v>
      </c>
      <c r="I30" s="137">
        <f>($E30+$E31)/G30</f>
        <v>8304.9260306463875</v>
      </c>
    </row>
    <row r="31" spans="1:11" ht="15">
      <c r="A31" s="3"/>
      <c r="B31" s="7" t="s">
        <v>12</v>
      </c>
      <c r="C31" s="9">
        <v>97553.12</v>
      </c>
      <c r="D31" s="9">
        <v>5800000</v>
      </c>
      <c r="E31" s="9">
        <f t="shared" ref="E31:E33" si="4">C31*D31</f>
        <v>565808096000</v>
      </c>
      <c r="F31" s="136"/>
      <c r="G31" s="136"/>
      <c r="H31" s="136"/>
      <c r="I31" s="137"/>
    </row>
    <row r="32" spans="1:11" ht="15">
      <c r="A32" s="3" t="s">
        <v>13</v>
      </c>
      <c r="B32" s="7" t="s">
        <v>11</v>
      </c>
      <c r="C32" s="9">
        <v>23333.07</v>
      </c>
      <c r="D32" s="9">
        <v>5781350.6399999997</v>
      </c>
      <c r="E32" s="9">
        <f t="shared" si="4"/>
        <v>134896659177.66479</v>
      </c>
      <c r="F32" s="136">
        <v>60783000</v>
      </c>
      <c r="G32" s="136">
        <v>60172000</v>
      </c>
      <c r="H32" s="136">
        <f>IF(F32,(E32+E33)/F32,0)</f>
        <v>10702.624042539275</v>
      </c>
      <c r="I32" s="137">
        <f>IF(G32,($E32+$E33)/G32,0)</f>
        <v>10811.300890408575</v>
      </c>
    </row>
    <row r="33" spans="1:9" ht="15">
      <c r="A33" s="56"/>
      <c r="B33" s="57" t="s">
        <v>12</v>
      </c>
      <c r="C33" s="36">
        <v>88903.61</v>
      </c>
      <c r="D33" s="36">
        <v>5800000</v>
      </c>
      <c r="E33" s="9">
        <f t="shared" si="4"/>
        <v>515640938000</v>
      </c>
      <c r="F33" s="138"/>
      <c r="G33" s="138"/>
      <c r="H33" s="138"/>
      <c r="I33" s="139"/>
    </row>
    <row r="34" spans="1:9" ht="15">
      <c r="A34" s="3" t="s">
        <v>14</v>
      </c>
      <c r="B34" s="40"/>
      <c r="C34" s="41"/>
      <c r="D34" s="42"/>
      <c r="E34" s="43">
        <f>SUM(E30:E33)</f>
        <v>1700521090306.2568</v>
      </c>
      <c r="F34" s="43">
        <f>SUM(F30:F33)</f>
        <v>189570000</v>
      </c>
      <c r="G34" s="43">
        <f>SUM(G30:G33)</f>
        <v>186601000</v>
      </c>
      <c r="H34" s="43">
        <f>$E34/F34</f>
        <v>8970.4124613929253</v>
      </c>
      <c r="I34" s="66">
        <f>$E34/G34</f>
        <v>9113.1402849194637</v>
      </c>
    </row>
    <row r="35" spans="1:9">
      <c r="A35" s="44"/>
      <c r="B35" s="45"/>
      <c r="C35" s="45"/>
      <c r="D35" s="45"/>
      <c r="E35" s="45"/>
      <c r="F35" s="45"/>
      <c r="G35" s="45"/>
      <c r="H35" s="45"/>
      <c r="I35" s="46"/>
    </row>
    <row r="36" spans="1:9" ht="15">
      <c r="A36" s="3" t="s">
        <v>1</v>
      </c>
      <c r="B36" s="5" t="s">
        <v>2</v>
      </c>
      <c r="C36" s="5" t="s">
        <v>3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49" t="s">
        <v>9</v>
      </c>
    </row>
    <row r="37" spans="1:9" ht="15">
      <c r="A37" s="50" t="s">
        <v>15</v>
      </c>
      <c r="B37" s="63" t="s">
        <v>16</v>
      </c>
      <c r="C37" s="81">
        <v>0</v>
      </c>
      <c r="D37" s="81">
        <v>0</v>
      </c>
      <c r="E37" s="81">
        <f>C37*D37</f>
        <v>0</v>
      </c>
      <c r="F37" s="81">
        <v>0</v>
      </c>
      <c r="G37" s="81">
        <v>0</v>
      </c>
      <c r="H37" s="81">
        <f>IF(F37,$E37/F37,0)</f>
        <v>0</v>
      </c>
      <c r="I37" s="64">
        <f>IF(G37,$E37/G37,0)</f>
        <v>0</v>
      </c>
    </row>
    <row r="38" spans="1:9" ht="15">
      <c r="A38" s="3" t="s">
        <v>17</v>
      </c>
      <c r="B38" s="7" t="s">
        <v>16</v>
      </c>
      <c r="C38" s="28">
        <v>0</v>
      </c>
      <c r="D38" s="28">
        <v>0</v>
      </c>
      <c r="E38" s="28">
        <f>C38*D38</f>
        <v>0</v>
      </c>
      <c r="F38" s="28">
        <v>0</v>
      </c>
      <c r="G38" s="28">
        <v>0</v>
      </c>
      <c r="H38" s="81">
        <f>IF(F38,$E38/F38,0)</f>
        <v>0</v>
      </c>
      <c r="I38" s="64">
        <f>IF(G38,$E38/G38,0)</f>
        <v>0</v>
      </c>
    </row>
    <row r="39" spans="1:9" ht="15">
      <c r="A39" s="12" t="s">
        <v>18</v>
      </c>
      <c r="B39" s="13"/>
      <c r="C39" s="14"/>
      <c r="D39" s="15"/>
      <c r="E39" s="82">
        <f t="shared" ref="E39:G39" si="5">SUM(E37:E38)</f>
        <v>0</v>
      </c>
      <c r="F39" s="82">
        <f t="shared" si="5"/>
        <v>0</v>
      </c>
      <c r="G39" s="82">
        <f t="shared" si="5"/>
        <v>0</v>
      </c>
      <c r="H39" s="82">
        <f>IF(F39,$E39/F39,0)</f>
        <v>0</v>
      </c>
      <c r="I39" s="83">
        <f>IF(G39,$E39/G39,0)</f>
        <v>0</v>
      </c>
    </row>
  </sheetData>
  <mergeCells count="27">
    <mergeCell ref="F32:F33"/>
    <mergeCell ref="G32:G33"/>
    <mergeCell ref="H32:H33"/>
    <mergeCell ref="I32:I33"/>
    <mergeCell ref="F18:F19"/>
    <mergeCell ref="G18:G19"/>
    <mergeCell ref="H18:H19"/>
    <mergeCell ref="I18:I19"/>
    <mergeCell ref="A28:I28"/>
    <mergeCell ref="F30:F31"/>
    <mergeCell ref="G30:G31"/>
    <mergeCell ref="H30:H31"/>
    <mergeCell ref="I30:I31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C12" sqref="C12"/>
    </sheetView>
  </sheetViews>
  <sheetFormatPr defaultRowHeight="14.25"/>
  <cols>
    <col min="1" max="1" width="25.8554687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20.4257812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21</v>
      </c>
      <c r="B3" s="7" t="s">
        <v>11</v>
      </c>
      <c r="C3" s="28">
        <v>0</v>
      </c>
      <c r="D3" s="28">
        <v>0</v>
      </c>
      <c r="E3" s="28">
        <f>C3*D3</f>
        <v>0</v>
      </c>
      <c r="F3" s="136">
        <v>116770000</v>
      </c>
      <c r="G3" s="136">
        <v>107715533.42</v>
      </c>
      <c r="H3" s="136">
        <f>IF(F3,($E3+$E4)/F3,0)</f>
        <v>9194.2377779385024</v>
      </c>
      <c r="I3" s="137">
        <f>IF(G3,($E3+$E4)/G3,0)</f>
        <v>9967.0967709336619</v>
      </c>
    </row>
    <row r="4" spans="1:9" ht="15">
      <c r="A4" s="3"/>
      <c r="B4" s="7" t="s">
        <v>16</v>
      </c>
      <c r="C4" s="9">
        <v>171043.59</v>
      </c>
      <c r="D4" s="9">
        <v>6276827.71</v>
      </c>
      <c r="E4" s="9">
        <f t="shared" ref="E4:E6" si="0">C4*D4</f>
        <v>1073611145329.8789</v>
      </c>
      <c r="F4" s="136"/>
      <c r="G4" s="136"/>
      <c r="H4" s="136"/>
      <c r="I4" s="137"/>
    </row>
    <row r="5" spans="1:9" ht="15">
      <c r="A5" s="3" t="s">
        <v>22</v>
      </c>
      <c r="B5" s="7" t="s">
        <v>11</v>
      </c>
      <c r="C5" s="28">
        <v>683.6</v>
      </c>
      <c r="D5" s="9">
        <v>5767280.1799999997</v>
      </c>
      <c r="E5" s="9">
        <f t="shared" si="0"/>
        <v>3942512731.0479999</v>
      </c>
      <c r="F5" s="136">
        <v>73712000</v>
      </c>
      <c r="G5" s="136">
        <v>67473416.579999998</v>
      </c>
      <c r="H5" s="136">
        <f>(E5+E6)/F5</f>
        <v>10233.634404723043</v>
      </c>
      <c r="I5" s="137">
        <f>($E5+$E6)/G5</f>
        <v>11179.834925752695</v>
      </c>
    </row>
    <row r="6" spans="1:9" ht="15">
      <c r="A6" s="3"/>
      <c r="B6" s="7" t="s">
        <v>16</v>
      </c>
      <c r="C6" s="9">
        <v>119550.7</v>
      </c>
      <c r="D6" s="9">
        <v>6276827.71</v>
      </c>
      <c r="E6" s="9">
        <f t="shared" si="0"/>
        <v>750399146509.89697</v>
      </c>
      <c r="F6" s="136"/>
      <c r="G6" s="136"/>
      <c r="H6" s="136"/>
      <c r="I6" s="137"/>
    </row>
    <row r="7" spans="1:9" ht="15">
      <c r="A7" s="12" t="s">
        <v>23</v>
      </c>
      <c r="B7" s="13"/>
      <c r="C7" s="14"/>
      <c r="D7" s="13"/>
      <c r="E7" s="16">
        <f>SUM(E3:E6)</f>
        <v>1827952804570.8237</v>
      </c>
      <c r="F7" s="16">
        <f>SUM(F3:F6)</f>
        <v>190482000</v>
      </c>
      <c r="G7" s="16">
        <f>SUM(G3:G6)</f>
        <v>175188950</v>
      </c>
      <c r="H7" s="16">
        <f>$E7/F7</f>
        <v>9596.4595319810996</v>
      </c>
      <c r="I7" s="65">
        <f>$E7/G7</f>
        <v>10434.178665782423</v>
      </c>
    </row>
    <row r="9" spans="1:9" ht="15">
      <c r="A9" s="133" t="s">
        <v>19</v>
      </c>
      <c r="B9" s="134"/>
      <c r="C9" s="134"/>
      <c r="D9" s="134"/>
      <c r="E9" s="134"/>
      <c r="F9" s="134"/>
      <c r="G9" s="134"/>
      <c r="H9" s="134"/>
      <c r="I9" s="135"/>
    </row>
    <row r="10" spans="1:9" ht="15">
      <c r="A10" s="3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6" t="s">
        <v>9</v>
      </c>
    </row>
    <row r="11" spans="1:9" ht="15">
      <c r="A11" s="3" t="s">
        <v>21</v>
      </c>
      <c r="B11" s="7" t="s">
        <v>11</v>
      </c>
      <c r="C11" s="28">
        <v>514.1</v>
      </c>
      <c r="D11" s="9">
        <v>5767712.7699999996</v>
      </c>
      <c r="E11" s="9">
        <f>C11*D11</f>
        <v>2965181135.0569997</v>
      </c>
      <c r="F11" s="136">
        <v>75755000</v>
      </c>
      <c r="G11" s="136">
        <v>69986320</v>
      </c>
      <c r="H11" s="136">
        <f>IF(F11,($E11+$E12)/F11,0)</f>
        <v>10242.702886988489</v>
      </c>
      <c r="I11" s="137">
        <f>IF(G11,($E11+$E12)/G11,0)</f>
        <v>11086.96609857202</v>
      </c>
    </row>
    <row r="12" spans="1:9" ht="15">
      <c r="A12" s="3"/>
      <c r="B12" s="7" t="s">
        <v>16</v>
      </c>
      <c r="C12" s="9">
        <v>123184.2</v>
      </c>
      <c r="D12" s="9">
        <v>6274918.1799999997</v>
      </c>
      <c r="E12" s="9">
        <f>C12*D12</f>
        <v>772970776068.75598</v>
      </c>
      <c r="F12" s="136"/>
      <c r="G12" s="136"/>
      <c r="H12" s="136"/>
      <c r="I12" s="137"/>
    </row>
    <row r="13" spans="1:9" ht="15">
      <c r="A13" s="3" t="s">
        <v>22</v>
      </c>
      <c r="B13" s="7" t="s">
        <v>11</v>
      </c>
      <c r="C13" s="9">
        <v>426.65</v>
      </c>
      <c r="D13" s="9">
        <v>5767712.7699999996</v>
      </c>
      <c r="E13" s="9">
        <f t="shared" ref="E12:E14" si="1">C13*D13</f>
        <v>2460794653.3204999</v>
      </c>
      <c r="F13" s="136">
        <v>100163000</v>
      </c>
      <c r="G13" s="136">
        <v>91142190</v>
      </c>
      <c r="H13" s="136">
        <f>(E13+E14)/F13</f>
        <v>10238.601473575081</v>
      </c>
      <c r="I13" s="137">
        <f>($E13+$E14)/G13</f>
        <v>11251.968373787166</v>
      </c>
    </row>
    <row r="14" spans="1:9" ht="15">
      <c r="A14" s="3"/>
      <c r="B14" s="7" t="s">
        <v>16</v>
      </c>
      <c r="C14" s="9">
        <v>163040.89000000001</v>
      </c>
      <c r="D14" s="9">
        <v>6274918.1799999997</v>
      </c>
      <c r="E14" s="9">
        <f t="shared" si="1"/>
        <v>1023068244744.3802</v>
      </c>
      <c r="F14" s="136"/>
      <c r="G14" s="136"/>
      <c r="H14" s="136"/>
      <c r="I14" s="137"/>
    </row>
    <row r="15" spans="1:9" ht="15">
      <c r="A15" s="12" t="s">
        <v>23</v>
      </c>
      <c r="B15" s="13"/>
      <c r="C15" s="14"/>
      <c r="D15" s="13"/>
      <c r="E15" s="16">
        <f>SUM(E11:E14)</f>
        <v>1801464996601.5137</v>
      </c>
      <c r="F15" s="16">
        <f>SUM(F11:F14)</f>
        <v>175918000</v>
      </c>
      <c r="G15" s="16">
        <f>SUM(G11:G14)</f>
        <v>161128510</v>
      </c>
      <c r="H15" s="16">
        <f>$E15/F15</f>
        <v>10240.36765198282</v>
      </c>
      <c r="I15" s="65">
        <f>$E15/G15</f>
        <v>11180.299480219321</v>
      </c>
    </row>
    <row r="17" spans="1:9" ht="15">
      <c r="A17" s="140" t="s">
        <v>20</v>
      </c>
      <c r="B17" s="141"/>
      <c r="C17" s="141"/>
      <c r="D17" s="141"/>
      <c r="E17" s="141"/>
      <c r="F17" s="141"/>
      <c r="G17" s="141"/>
      <c r="H17" s="141"/>
      <c r="I17" s="142"/>
    </row>
    <row r="18" spans="1:9" ht="15">
      <c r="A18" s="3" t="s">
        <v>1</v>
      </c>
      <c r="B18" s="4" t="s">
        <v>2</v>
      </c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  <c r="H18" s="4" t="s">
        <v>8</v>
      </c>
      <c r="I18" s="6" t="s">
        <v>9</v>
      </c>
    </row>
    <row r="19" spans="1:9" ht="15">
      <c r="A19" s="3" t="s">
        <v>21</v>
      </c>
      <c r="B19" s="7" t="s">
        <v>11</v>
      </c>
      <c r="C19" s="79">
        <v>0</v>
      </c>
      <c r="D19" s="79">
        <v>0</v>
      </c>
      <c r="E19" s="79">
        <f>C19*D19</f>
        <v>0</v>
      </c>
      <c r="F19" s="136">
        <v>100078000</v>
      </c>
      <c r="G19" s="136">
        <v>91847980</v>
      </c>
      <c r="H19" s="136">
        <f>(E19+E20)/F19</f>
        <v>9566.5205085593716</v>
      </c>
      <c r="I19" s="137">
        <f>($E19+$E20)/G19</f>
        <v>10423.726678100105</v>
      </c>
    </row>
    <row r="20" spans="1:9" ht="15">
      <c r="A20" s="3"/>
      <c r="B20" s="7" t="s">
        <v>16</v>
      </c>
      <c r="C20" s="9">
        <v>152697.44</v>
      </c>
      <c r="D20" s="9">
        <v>6269903.6699999999</v>
      </c>
      <c r="E20" s="9">
        <f t="shared" ref="E20:E22" si="2">C20*D20</f>
        <v>957398239455.60486</v>
      </c>
      <c r="F20" s="136"/>
      <c r="G20" s="136"/>
      <c r="H20" s="136"/>
      <c r="I20" s="137"/>
    </row>
    <row r="21" spans="1:9" ht="15">
      <c r="A21" s="3" t="s">
        <v>22</v>
      </c>
      <c r="B21" s="7" t="s">
        <v>11</v>
      </c>
      <c r="C21" s="28">
        <v>680.08</v>
      </c>
      <c r="D21" s="9">
        <v>5768096.7999999998</v>
      </c>
      <c r="E21" s="9">
        <f t="shared" si="2"/>
        <v>3922767271.744</v>
      </c>
      <c r="F21" s="136">
        <v>84764000</v>
      </c>
      <c r="G21" s="136">
        <v>77447490</v>
      </c>
      <c r="H21" s="136">
        <f>(E21+E22)/F21</f>
        <v>9951.5851524072295</v>
      </c>
      <c r="I21" s="137">
        <f>($E21+$E22)/G21</f>
        <v>10891.717263640776</v>
      </c>
    </row>
    <row r="22" spans="1:9" ht="15">
      <c r="A22" s="3"/>
      <c r="B22" s="7" t="s">
        <v>16</v>
      </c>
      <c r="C22" s="9">
        <v>133911.69</v>
      </c>
      <c r="D22" s="9">
        <v>6269903.6699999999</v>
      </c>
      <c r="E22" s="9">
        <f t="shared" si="2"/>
        <v>839613396586.90234</v>
      </c>
      <c r="F22" s="136"/>
      <c r="G22" s="136"/>
      <c r="H22" s="136"/>
      <c r="I22" s="137"/>
    </row>
    <row r="23" spans="1:9" ht="15">
      <c r="A23" s="12" t="s">
        <v>23</v>
      </c>
      <c r="B23" s="13"/>
      <c r="C23" s="14"/>
      <c r="D23" s="13"/>
      <c r="E23" s="16">
        <f>SUM(E19:E22)</f>
        <v>1800934403314.2512</v>
      </c>
      <c r="F23" s="16">
        <f>SUM(F19:F22)</f>
        <v>184842000</v>
      </c>
      <c r="G23" s="16">
        <f>SUM(G19:G22)</f>
        <v>169295470</v>
      </c>
      <c r="H23" s="16">
        <f>$E23/F23</f>
        <v>9743.101693956196</v>
      </c>
      <c r="I23" s="65">
        <f>$E23/G23</f>
        <v>10637.818030891502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C27" sqref="C27"/>
    </sheetView>
  </sheetViews>
  <sheetFormatPr defaultRowHeight="14.25"/>
  <cols>
    <col min="1" max="1" width="25.7109375" style="2" bestFit="1" customWidth="1"/>
    <col min="2" max="2" width="10.5703125" style="2" bestFit="1" customWidth="1"/>
    <col min="3" max="3" width="26.7109375" style="2" bestFit="1" customWidth="1"/>
    <col min="4" max="4" width="26.28515625" style="2" bestFit="1" customWidth="1"/>
    <col min="5" max="5" width="21.8554687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24</v>
      </c>
      <c r="B3" s="7" t="s">
        <v>12</v>
      </c>
      <c r="C3" s="19">
        <v>264234.72748521139</v>
      </c>
      <c r="D3" s="20">
        <v>6369445.1394326854</v>
      </c>
      <c r="E3" s="9">
        <f>C3*D3</f>
        <v>1683028600650</v>
      </c>
      <c r="F3" s="136">
        <v>189080000</v>
      </c>
      <c r="G3" s="136">
        <v>177069000</v>
      </c>
      <c r="H3" s="136">
        <f>IF(F3,($E3+$E4)/F3,0)</f>
        <v>10922.260958390416</v>
      </c>
      <c r="I3" s="137">
        <f>IF(G3,($E3+$E4)/G3,0)</f>
        <v>11663.143192837029</v>
      </c>
    </row>
    <row r="4" spans="1:9" ht="15">
      <c r="A4" s="3"/>
      <c r="B4" s="7" t="s">
        <v>16</v>
      </c>
      <c r="C4" s="9">
        <v>61030.22</v>
      </c>
      <c r="D4" s="20">
        <v>6261693</v>
      </c>
      <c r="E4" s="9">
        <f t="shared" ref="E4:E6" si="0">C4*D4</f>
        <v>382152501362.46002</v>
      </c>
      <c r="F4" s="136"/>
      <c r="G4" s="136"/>
      <c r="H4" s="136"/>
      <c r="I4" s="137"/>
    </row>
    <row r="5" spans="1:9" ht="15">
      <c r="A5" s="3" t="s">
        <v>25</v>
      </c>
      <c r="B5" s="7" t="s">
        <v>12</v>
      </c>
      <c r="C5" s="21">
        <v>76955.113784629881</v>
      </c>
      <c r="D5" s="20">
        <v>6369445.1394326845</v>
      </c>
      <c r="E5" s="9">
        <f t="shared" si="0"/>
        <v>490161375450</v>
      </c>
      <c r="F5" s="136">
        <v>95760000</v>
      </c>
      <c r="G5" s="136">
        <v>89479000</v>
      </c>
      <c r="H5" s="136">
        <f>IF(F5,($E5+$E6)/F5,0)</f>
        <v>11177.868671777882</v>
      </c>
      <c r="I5" s="137">
        <f>IF(G5,($E5+$E6)/G5,0)</f>
        <v>11962.501860877412</v>
      </c>
    </row>
    <row r="6" spans="1:9" ht="15">
      <c r="A6" s="3"/>
      <c r="B6" s="7" t="s">
        <v>16</v>
      </c>
      <c r="C6" s="22">
        <v>92663.65</v>
      </c>
      <c r="D6" s="20">
        <v>6261693</v>
      </c>
      <c r="E6" s="9">
        <f t="shared" si="0"/>
        <v>580231328559.44995</v>
      </c>
      <c r="F6" s="136"/>
      <c r="G6" s="136"/>
      <c r="H6" s="136"/>
      <c r="I6" s="137"/>
    </row>
    <row r="7" spans="1:9" ht="15">
      <c r="A7" s="12" t="s">
        <v>26</v>
      </c>
      <c r="B7" s="13"/>
      <c r="C7" s="23"/>
      <c r="D7" s="13"/>
      <c r="E7" s="16">
        <f>SUM(E3:E6)</f>
        <v>3135573806021.9102</v>
      </c>
      <c r="F7" s="16">
        <f>SUM(F3:F6)</f>
        <v>284840000</v>
      </c>
      <c r="G7" s="16">
        <f>SUM(G3:G6)</f>
        <v>266548000</v>
      </c>
      <c r="H7" s="16">
        <f>$E7/F7</f>
        <v>11008.193392858833</v>
      </c>
      <c r="I7" s="65">
        <f>$E7/G7</f>
        <v>11763.636590865099</v>
      </c>
    </row>
    <row r="9" spans="1:9" ht="15">
      <c r="A9" s="133" t="s">
        <v>19</v>
      </c>
      <c r="B9" s="134"/>
      <c r="C9" s="134"/>
      <c r="D9" s="134"/>
      <c r="E9" s="134"/>
      <c r="F9" s="134"/>
      <c r="G9" s="134"/>
      <c r="H9" s="134"/>
      <c r="I9" s="135"/>
    </row>
    <row r="10" spans="1:9" ht="15">
      <c r="A10" s="3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6" t="s">
        <v>9</v>
      </c>
    </row>
    <row r="11" spans="1:9" ht="15">
      <c r="A11" s="3" t="s">
        <v>24</v>
      </c>
      <c r="B11" s="7" t="s">
        <v>12</v>
      </c>
      <c r="C11" s="39">
        <v>269803.25166370324</v>
      </c>
      <c r="D11" s="20">
        <v>6280935.3095279159</v>
      </c>
      <c r="E11" s="9">
        <f>C11*D11</f>
        <v>1694616770000</v>
      </c>
      <c r="F11" s="136">
        <v>199570000</v>
      </c>
      <c r="G11" s="136">
        <v>186924000</v>
      </c>
      <c r="H11" s="136">
        <f>IF(F11,($E11+$E12)/F11,0)</f>
        <v>10955.482299445808</v>
      </c>
      <c r="I11" s="137">
        <f>IF(G11,($E11+$E12)/G11,0)</f>
        <v>11696.655338535447</v>
      </c>
    </row>
    <row r="12" spans="1:9" ht="15">
      <c r="A12" s="3"/>
      <c r="B12" s="7" t="s">
        <v>16</v>
      </c>
      <c r="C12" s="24">
        <v>78215.97</v>
      </c>
      <c r="D12" s="20">
        <v>6287320</v>
      </c>
      <c r="E12" s="9">
        <f t="shared" ref="E12:E14" si="1">C12*D12</f>
        <v>491768832500.40002</v>
      </c>
      <c r="F12" s="136"/>
      <c r="G12" s="136"/>
      <c r="H12" s="136"/>
      <c r="I12" s="137"/>
    </row>
    <row r="13" spans="1:9" ht="15">
      <c r="A13" s="3" t="s">
        <v>25</v>
      </c>
      <c r="B13" s="7" t="s">
        <v>12</v>
      </c>
      <c r="C13" s="39">
        <v>195805.95468550315</v>
      </c>
      <c r="D13" s="20">
        <v>6280935.3095279168</v>
      </c>
      <c r="E13" s="9">
        <f t="shared" si="1"/>
        <v>1229844534600</v>
      </c>
      <c r="F13" s="136">
        <v>156290000</v>
      </c>
      <c r="G13" s="136">
        <v>146129000</v>
      </c>
      <c r="H13" s="136">
        <f>IF(F13,($E13+$E14)/F13,0)</f>
        <v>11152.311612840233</v>
      </c>
      <c r="I13" s="137">
        <f>IF(G13,($E13+$E14)/G13,0)</f>
        <v>11927.781494233177</v>
      </c>
    </row>
    <row r="14" spans="1:9" ht="15">
      <c r="A14" s="3"/>
      <c r="B14" s="7" t="s">
        <v>16</v>
      </c>
      <c r="C14" s="25">
        <v>81616.69</v>
      </c>
      <c r="D14" s="9">
        <v>6287320</v>
      </c>
      <c r="E14" s="9">
        <f t="shared" si="1"/>
        <v>513150247370.79999</v>
      </c>
      <c r="F14" s="136"/>
      <c r="G14" s="136"/>
      <c r="H14" s="136"/>
      <c r="I14" s="137"/>
    </row>
    <row r="15" spans="1:9" ht="15">
      <c r="A15" s="12" t="s">
        <v>26</v>
      </c>
      <c r="B15" s="13"/>
      <c r="C15" s="23"/>
      <c r="D15" s="13"/>
      <c r="E15" s="16">
        <f>SUM(E11:E14)</f>
        <v>3929380384471.1997</v>
      </c>
      <c r="F15" s="16">
        <f>SUM(F11:F14)</f>
        <v>355860000</v>
      </c>
      <c r="G15" s="16">
        <f>SUM(G11:G14)</f>
        <v>333053000</v>
      </c>
      <c r="H15" s="16">
        <f>$E15/F15</f>
        <v>11041.927680748608</v>
      </c>
      <c r="I15" s="65">
        <f>$E15/G15</f>
        <v>11798.063324669647</v>
      </c>
    </row>
    <row r="17" spans="1:9" ht="15">
      <c r="A17" s="140" t="s">
        <v>20</v>
      </c>
      <c r="B17" s="141"/>
      <c r="C17" s="141"/>
      <c r="D17" s="141"/>
      <c r="E17" s="141"/>
      <c r="F17" s="141"/>
      <c r="G17" s="141"/>
      <c r="H17" s="141"/>
      <c r="I17" s="142"/>
    </row>
    <row r="18" spans="1:9" ht="15">
      <c r="A18" s="3" t="s">
        <v>1</v>
      </c>
      <c r="B18" s="4" t="s">
        <v>2</v>
      </c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  <c r="H18" s="4" t="s">
        <v>8</v>
      </c>
      <c r="I18" s="6" t="s">
        <v>9</v>
      </c>
    </row>
    <row r="19" spans="1:9" ht="15">
      <c r="A19" s="3" t="s">
        <v>24</v>
      </c>
      <c r="B19" s="7" t="s">
        <v>12</v>
      </c>
      <c r="C19" s="9">
        <v>326461.60226756905</v>
      </c>
      <c r="D19" s="20">
        <v>6171963.5608128076</v>
      </c>
      <c r="E19" s="9">
        <f>C19*D19</f>
        <v>2014909113200</v>
      </c>
      <c r="F19" s="136">
        <v>189540000</v>
      </c>
      <c r="G19" s="136">
        <v>177859000</v>
      </c>
      <c r="H19" s="136">
        <f>IF(F19,($E19+$E20)/F19,0)</f>
        <v>10630.521859238155</v>
      </c>
      <c r="I19" s="137">
        <f>IF(G19,($E19+$E20)/G19,0)</f>
        <v>11328.687967434878</v>
      </c>
    </row>
    <row r="20" spans="1:9" ht="15">
      <c r="A20" s="3"/>
      <c r="B20" s="7" t="s">
        <v>16</v>
      </c>
      <c r="C20" s="28">
        <v>0</v>
      </c>
      <c r="D20" s="80">
        <v>0</v>
      </c>
      <c r="E20" s="28">
        <f t="shared" ref="E20:E22" si="2">C20*D20</f>
        <v>0</v>
      </c>
      <c r="F20" s="136"/>
      <c r="G20" s="136"/>
      <c r="H20" s="136"/>
      <c r="I20" s="137"/>
    </row>
    <row r="21" spans="1:9" ht="15">
      <c r="A21" s="3" t="s">
        <v>25</v>
      </c>
      <c r="B21" s="7" t="s">
        <v>12</v>
      </c>
      <c r="C21" s="9">
        <v>287159.66757370078</v>
      </c>
      <c r="D21" s="20">
        <v>6171963.5608128067</v>
      </c>
      <c r="E21" s="9">
        <f t="shared" si="2"/>
        <v>1772339004400</v>
      </c>
      <c r="F21" s="136">
        <v>177900000</v>
      </c>
      <c r="G21" s="136">
        <v>166185000</v>
      </c>
      <c r="H21" s="136">
        <f>IF(F21,($E21+$E22)/F21,0)</f>
        <v>11232.158395509836</v>
      </c>
      <c r="I21" s="137">
        <f>IF(G21,($E21+$E22)/G21,0)</f>
        <v>12023.955101610854</v>
      </c>
    </row>
    <row r="22" spans="1:9" ht="15">
      <c r="A22" s="3"/>
      <c r="B22" s="7" t="s">
        <v>16</v>
      </c>
      <c r="C22" s="9">
        <v>35923.410000000003</v>
      </c>
      <c r="D22" s="9">
        <v>6287320</v>
      </c>
      <c r="E22" s="9">
        <f t="shared" si="2"/>
        <v>225861974161.20001</v>
      </c>
      <c r="F22" s="136"/>
      <c r="G22" s="136"/>
      <c r="H22" s="136"/>
      <c r="I22" s="137"/>
    </row>
    <row r="23" spans="1:9" ht="15">
      <c r="A23" s="12" t="s">
        <v>26</v>
      </c>
      <c r="B23" s="13"/>
      <c r="C23" s="23"/>
      <c r="D23" s="13"/>
      <c r="E23" s="16">
        <f>SUM(E19:E22)</f>
        <v>4013110091761.2002</v>
      </c>
      <c r="F23" s="16">
        <f>SUM(F19:F22)</f>
        <v>367440000</v>
      </c>
      <c r="G23" s="16">
        <f>SUM(G19:G22)</f>
        <v>344044000</v>
      </c>
      <c r="H23" s="16">
        <f>$E23/F23</f>
        <v>10921.810613327891</v>
      </c>
      <c r="I23" s="65">
        <f>$E23/G23</f>
        <v>11664.5257343863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7"/>
  <sheetViews>
    <sheetView workbookViewId="0">
      <selection activeCell="F1" sqref="F1:F1048576"/>
    </sheetView>
  </sheetViews>
  <sheetFormatPr defaultRowHeight="14.25"/>
  <cols>
    <col min="1" max="1" width="23.14062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20.4257812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27</v>
      </c>
      <c r="B3" s="7" t="s">
        <v>11</v>
      </c>
      <c r="C3" s="28">
        <v>0</v>
      </c>
      <c r="D3" s="28">
        <v>0</v>
      </c>
      <c r="E3" s="28">
        <f>C3*D3</f>
        <v>0</v>
      </c>
      <c r="F3" s="143">
        <v>0</v>
      </c>
      <c r="G3" s="143">
        <v>0</v>
      </c>
      <c r="H3" s="143">
        <f>IF(F3,($E3+$E4)/F3,0)</f>
        <v>0</v>
      </c>
      <c r="I3" s="144">
        <f>IF(G3,($E3+$E4)/G3,0)</f>
        <v>0</v>
      </c>
    </row>
    <row r="4" spans="1:9" ht="15">
      <c r="A4" s="3"/>
      <c r="B4" s="7" t="s">
        <v>16</v>
      </c>
      <c r="C4" s="28">
        <v>0</v>
      </c>
      <c r="D4" s="28">
        <v>0</v>
      </c>
      <c r="E4" s="28">
        <f t="shared" ref="E4:E6" si="0">C4*D4</f>
        <v>0</v>
      </c>
      <c r="F4" s="143"/>
      <c r="G4" s="143"/>
      <c r="H4" s="143"/>
      <c r="I4" s="144"/>
    </row>
    <row r="5" spans="1:9" ht="15">
      <c r="A5" s="3" t="s">
        <v>28</v>
      </c>
      <c r="B5" s="7" t="s">
        <v>11</v>
      </c>
      <c r="C5" s="9">
        <v>205.61</v>
      </c>
      <c r="D5" s="9">
        <v>5781506.7000000002</v>
      </c>
      <c r="E5" s="9">
        <f t="shared" si="0"/>
        <v>1188735592.5870001</v>
      </c>
      <c r="F5" s="136">
        <v>147810000</v>
      </c>
      <c r="G5" s="136">
        <v>136804930</v>
      </c>
      <c r="H5" s="136">
        <f>(E5+E6)/F5</f>
        <v>11216.245081966847</v>
      </c>
      <c r="I5" s="137">
        <f>($E5+$E6)/G5</f>
        <v>12118.519307495129</v>
      </c>
    </row>
    <row r="6" spans="1:9" ht="15">
      <c r="A6" s="3"/>
      <c r="B6" s="7" t="s">
        <v>16</v>
      </c>
      <c r="C6" s="9">
        <v>265240.71999999997</v>
      </c>
      <c r="D6" s="9">
        <v>6245965.7400000002</v>
      </c>
      <c r="E6" s="9">
        <f t="shared" si="0"/>
        <v>1656684449972.9326</v>
      </c>
      <c r="F6" s="136"/>
      <c r="G6" s="136"/>
      <c r="H6" s="136"/>
      <c r="I6" s="137"/>
    </row>
    <row r="7" spans="1:9" ht="15">
      <c r="A7" s="12" t="s">
        <v>29</v>
      </c>
      <c r="B7" s="13"/>
      <c r="C7" s="14"/>
      <c r="D7" s="13"/>
      <c r="E7" s="16">
        <f>SUM(E3:E6)</f>
        <v>1657873185565.5195</v>
      </c>
      <c r="F7" s="16">
        <f>SUM(F3:F6)</f>
        <v>147810000</v>
      </c>
      <c r="G7" s="16">
        <f>SUM(G3:G6)</f>
        <v>136804930</v>
      </c>
      <c r="H7" s="16">
        <f>$E7/F7</f>
        <v>11216.245081966847</v>
      </c>
      <c r="I7" s="65">
        <f>$E7/G7</f>
        <v>12118.519307495129</v>
      </c>
    </row>
    <row r="9" spans="1:9" ht="15">
      <c r="A9" s="133" t="s">
        <v>19</v>
      </c>
      <c r="B9" s="134"/>
      <c r="C9" s="134"/>
      <c r="D9" s="134"/>
      <c r="E9" s="134"/>
      <c r="F9" s="134"/>
      <c r="G9" s="134"/>
      <c r="H9" s="134"/>
      <c r="I9" s="135"/>
    </row>
    <row r="10" spans="1:9" ht="15">
      <c r="A10" s="3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6" t="s">
        <v>9</v>
      </c>
    </row>
    <row r="11" spans="1:9" ht="15">
      <c r="A11" s="3" t="s">
        <v>27</v>
      </c>
      <c r="B11" s="7" t="s">
        <v>11</v>
      </c>
      <c r="C11" s="28">
        <v>0</v>
      </c>
      <c r="D11" s="28">
        <v>0</v>
      </c>
      <c r="E11" s="28">
        <f>C11*D11</f>
        <v>0</v>
      </c>
      <c r="F11" s="143">
        <v>0</v>
      </c>
      <c r="G11" s="143">
        <v>0</v>
      </c>
      <c r="H11" s="143">
        <f>IF(F11,($E11+$E12)/F11,0)</f>
        <v>0</v>
      </c>
      <c r="I11" s="144">
        <f>IF(G11,($E11+$E12)/G11,0)</f>
        <v>0</v>
      </c>
    </row>
    <row r="12" spans="1:9" ht="15">
      <c r="A12" s="3"/>
      <c r="B12" s="7" t="s">
        <v>16</v>
      </c>
      <c r="C12" s="28">
        <v>0</v>
      </c>
      <c r="D12" s="28">
        <v>0</v>
      </c>
      <c r="E12" s="28">
        <f t="shared" ref="E12:E14" si="1">C12*D12</f>
        <v>0</v>
      </c>
      <c r="F12" s="143"/>
      <c r="G12" s="143"/>
      <c r="H12" s="143"/>
      <c r="I12" s="144"/>
    </row>
    <row r="13" spans="1:9" ht="15">
      <c r="A13" s="3" t="s">
        <v>28</v>
      </c>
      <c r="B13" s="7" t="s">
        <v>11</v>
      </c>
      <c r="C13" s="28">
        <v>0</v>
      </c>
      <c r="D13" s="28">
        <v>0</v>
      </c>
      <c r="E13" s="28">
        <f t="shared" si="1"/>
        <v>0</v>
      </c>
      <c r="F13" s="136">
        <v>173960000</v>
      </c>
      <c r="G13" s="136">
        <v>162711130</v>
      </c>
      <c r="H13" s="136">
        <f>(E13+E14)/F13</f>
        <v>11340.597127700104</v>
      </c>
      <c r="I13" s="137">
        <f>($E13+$E14)/G13</f>
        <v>12124.617881608408</v>
      </c>
    </row>
    <row r="14" spans="1:9" ht="15">
      <c r="A14" s="12"/>
      <c r="B14" s="71" t="s">
        <v>16</v>
      </c>
      <c r="C14" s="72">
        <v>315103</v>
      </c>
      <c r="D14" s="72">
        <v>6260842.5700000003</v>
      </c>
      <c r="E14" s="72">
        <f t="shared" si="1"/>
        <v>1972810276334.7102</v>
      </c>
      <c r="F14" s="145"/>
      <c r="G14" s="145"/>
      <c r="H14" s="145"/>
      <c r="I14" s="146"/>
    </row>
    <row r="15" spans="1:9" ht="15">
      <c r="A15" s="73" t="s">
        <v>29</v>
      </c>
      <c r="B15" s="74"/>
      <c r="C15" s="75"/>
      <c r="D15" s="74"/>
      <c r="E15" s="76">
        <f>SUM(E11:E14)</f>
        <v>1972810276334.7102</v>
      </c>
      <c r="F15" s="76">
        <f>SUM(F11:F14)</f>
        <v>173960000</v>
      </c>
      <c r="G15" s="76">
        <f>SUM(G11:G14)</f>
        <v>162711130</v>
      </c>
      <c r="H15" s="76">
        <f>$E15/F15</f>
        <v>11340.597127700104</v>
      </c>
      <c r="I15" s="77">
        <f>$E15/G15</f>
        <v>12124.617881608408</v>
      </c>
    </row>
    <row r="17" spans="1:9" ht="15">
      <c r="A17" s="140" t="s">
        <v>20</v>
      </c>
      <c r="B17" s="141"/>
      <c r="C17" s="141"/>
      <c r="D17" s="141"/>
      <c r="E17" s="141"/>
      <c r="F17" s="141"/>
      <c r="G17" s="141"/>
      <c r="H17" s="141"/>
      <c r="I17" s="142"/>
    </row>
    <row r="18" spans="1:9" ht="15">
      <c r="A18" s="3" t="s">
        <v>1</v>
      </c>
      <c r="B18" s="4" t="s">
        <v>2</v>
      </c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  <c r="H18" s="4" t="s">
        <v>8</v>
      </c>
      <c r="I18" s="6" t="s">
        <v>9</v>
      </c>
    </row>
    <row r="19" spans="1:9" ht="15">
      <c r="A19" s="3" t="s">
        <v>27</v>
      </c>
      <c r="B19" s="7" t="s">
        <v>11</v>
      </c>
      <c r="C19" s="28">
        <v>0</v>
      </c>
      <c r="D19" s="28">
        <v>0</v>
      </c>
      <c r="E19" s="28">
        <f>C19*D19</f>
        <v>0</v>
      </c>
      <c r="F19" s="143">
        <v>0</v>
      </c>
      <c r="G19" s="143">
        <v>0</v>
      </c>
      <c r="H19" s="143">
        <f>IF(F19,($E19+$E20)/F19,0)</f>
        <v>0</v>
      </c>
      <c r="I19" s="144">
        <f>IF(G19,($E19+$E20)/G19,0)</f>
        <v>0</v>
      </c>
    </row>
    <row r="20" spans="1:9" ht="15">
      <c r="A20" s="3"/>
      <c r="B20" s="7" t="s">
        <v>16</v>
      </c>
      <c r="C20" s="28">
        <v>0</v>
      </c>
      <c r="D20" s="28">
        <v>0</v>
      </c>
      <c r="E20" s="28">
        <f t="shared" ref="E20:E22" si="2">C20*D20</f>
        <v>0</v>
      </c>
      <c r="F20" s="143"/>
      <c r="G20" s="143"/>
      <c r="H20" s="143"/>
      <c r="I20" s="144"/>
    </row>
    <row r="21" spans="1:9" ht="15">
      <c r="A21" s="3" t="s">
        <v>28</v>
      </c>
      <c r="B21" s="7" t="s">
        <v>11</v>
      </c>
      <c r="C21" s="9">
        <v>512.17999999999995</v>
      </c>
      <c r="D21" s="9">
        <v>5781373.75</v>
      </c>
      <c r="E21" s="9">
        <f t="shared" si="2"/>
        <v>2961104007.2749996</v>
      </c>
      <c r="F21" s="136">
        <v>135975000</v>
      </c>
      <c r="G21" s="136">
        <v>121838430</v>
      </c>
      <c r="H21" s="136">
        <f>(E21+E22)/F21</f>
        <v>11346.472176740586</v>
      </c>
      <c r="I21" s="137">
        <f>($E21+$E22)/G21</f>
        <v>12662.97139771336</v>
      </c>
    </row>
    <row r="22" spans="1:9" ht="15">
      <c r="A22" s="3"/>
      <c r="B22" s="7" t="s">
        <v>16</v>
      </c>
      <c r="C22" s="9">
        <v>246574.33</v>
      </c>
      <c r="D22" s="9">
        <v>6245076.0800000001</v>
      </c>
      <c r="E22" s="9">
        <f t="shared" si="2"/>
        <v>1539875450225.0264</v>
      </c>
      <c r="F22" s="136"/>
      <c r="G22" s="136"/>
      <c r="H22" s="136"/>
      <c r="I22" s="137"/>
    </row>
    <row r="23" spans="1:9" ht="15">
      <c r="A23" s="12" t="s">
        <v>29</v>
      </c>
      <c r="B23" s="13"/>
      <c r="C23" s="14"/>
      <c r="D23" s="13"/>
      <c r="E23" s="16">
        <f>SUM(E19:E22)</f>
        <v>1542836554232.3013</v>
      </c>
      <c r="F23" s="16">
        <f>SUM(F19:F22)</f>
        <v>135975000</v>
      </c>
      <c r="G23" s="16">
        <f>SUM(G19:G22)</f>
        <v>121838430</v>
      </c>
      <c r="H23" s="16">
        <f>$E23/F23</f>
        <v>11346.472176740586</v>
      </c>
      <c r="I23" s="65">
        <f>$E23/G23</f>
        <v>12662.97139771336</v>
      </c>
    </row>
    <row r="27" spans="1:9" ht="15">
      <c r="D27" s="1"/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E41" sqref="E41"/>
    </sheetView>
  </sheetViews>
  <sheetFormatPr defaultRowHeight="14.25"/>
  <cols>
    <col min="1" max="1" width="18.2851562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21.710937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30</v>
      </c>
      <c r="B3" s="7" t="s">
        <v>11</v>
      </c>
      <c r="C3" s="7">
        <v>0</v>
      </c>
      <c r="D3" s="7">
        <v>0</v>
      </c>
      <c r="E3" s="28">
        <f>C3*D3</f>
        <v>0</v>
      </c>
      <c r="F3" s="7">
        <v>0</v>
      </c>
      <c r="G3" s="7">
        <v>0</v>
      </c>
      <c r="H3" s="28">
        <f t="shared" ref="H3" si="0">IF(F3,($E3)/F3,0)</f>
        <v>0</v>
      </c>
      <c r="I3" s="30">
        <f t="shared" ref="I3" si="1">IF(G3,($E3)/G3,0)</f>
        <v>0</v>
      </c>
    </row>
    <row r="4" spans="1:9" ht="15">
      <c r="A4" s="3" t="s">
        <v>31</v>
      </c>
      <c r="B4" s="7" t="s">
        <v>11</v>
      </c>
      <c r="C4" s="9">
        <v>36103.65</v>
      </c>
      <c r="D4" s="9">
        <v>5781507</v>
      </c>
      <c r="E4" s="9">
        <f>C4*D4</f>
        <v>208733505200.55002</v>
      </c>
      <c r="F4" s="9">
        <v>13842000</v>
      </c>
      <c r="G4" s="9">
        <v>13786632</v>
      </c>
      <c r="H4" s="9">
        <f t="shared" ref="H4:H10" si="2">IF(F4,($E4)/F4,0)</f>
        <v>15079.721514271783</v>
      </c>
      <c r="I4" s="27">
        <f t="shared" ref="I4:I10" si="3">IF(G4,($E4)/G4,0)</f>
        <v>15140.282644851188</v>
      </c>
    </row>
    <row r="5" spans="1:9" ht="15">
      <c r="A5" s="3" t="s">
        <v>32</v>
      </c>
      <c r="B5" s="7" t="s">
        <v>11</v>
      </c>
      <c r="C5" s="9">
        <v>36762.29</v>
      </c>
      <c r="D5" s="9">
        <v>5781507</v>
      </c>
      <c r="E5" s="9">
        <f t="shared" ref="E5:E12" si="4">C5*D5</f>
        <v>212541436971.03</v>
      </c>
      <c r="F5" s="9">
        <v>14974000</v>
      </c>
      <c r="G5" s="9">
        <v>14914104</v>
      </c>
      <c r="H5" s="9">
        <f t="shared" si="2"/>
        <v>14194.032120410711</v>
      </c>
      <c r="I5" s="27">
        <f t="shared" si="3"/>
        <v>14251.036265472601</v>
      </c>
    </row>
    <row r="6" spans="1:9" ht="15">
      <c r="A6" s="3" t="s">
        <v>33</v>
      </c>
      <c r="B6" s="7" t="s">
        <v>11</v>
      </c>
      <c r="C6" s="28">
        <v>0</v>
      </c>
      <c r="D6" s="28">
        <v>0</v>
      </c>
      <c r="E6" s="28">
        <f t="shared" si="4"/>
        <v>0</v>
      </c>
      <c r="F6" s="28">
        <v>0</v>
      </c>
      <c r="G6" s="28">
        <v>0</v>
      </c>
      <c r="H6" s="28">
        <f t="shared" si="2"/>
        <v>0</v>
      </c>
      <c r="I6" s="30">
        <f t="shared" si="3"/>
        <v>0</v>
      </c>
    </row>
    <row r="7" spans="1:9" ht="15">
      <c r="A7" s="3" t="s">
        <v>34</v>
      </c>
      <c r="B7" s="7" t="s">
        <v>11</v>
      </c>
      <c r="C7" s="28">
        <v>0</v>
      </c>
      <c r="D7" s="28">
        <v>0</v>
      </c>
      <c r="E7" s="28">
        <f t="shared" si="4"/>
        <v>0</v>
      </c>
      <c r="F7" s="28">
        <v>0</v>
      </c>
      <c r="G7" s="28">
        <v>0</v>
      </c>
      <c r="H7" s="28">
        <f t="shared" si="2"/>
        <v>0</v>
      </c>
      <c r="I7" s="30">
        <f t="shared" si="3"/>
        <v>0</v>
      </c>
    </row>
    <row r="8" spans="1:9" ht="15">
      <c r="A8" s="3" t="s">
        <v>35</v>
      </c>
      <c r="B8" s="7" t="s">
        <v>11</v>
      </c>
      <c r="C8" s="7">
        <v>0</v>
      </c>
      <c r="D8" s="7">
        <v>0</v>
      </c>
      <c r="E8" s="28">
        <f>C8*D8</f>
        <v>0</v>
      </c>
      <c r="F8" s="7">
        <v>0</v>
      </c>
      <c r="G8" s="7">
        <v>0</v>
      </c>
      <c r="H8" s="28">
        <f t="shared" si="2"/>
        <v>0</v>
      </c>
      <c r="I8" s="30">
        <f t="shared" si="3"/>
        <v>0</v>
      </c>
    </row>
    <row r="9" spans="1:9" ht="15">
      <c r="A9" s="3" t="s">
        <v>36</v>
      </c>
      <c r="B9" s="7" t="s">
        <v>11</v>
      </c>
      <c r="C9" s="28">
        <v>0</v>
      </c>
      <c r="D9" s="28">
        <v>0</v>
      </c>
      <c r="E9" s="28">
        <f t="shared" si="4"/>
        <v>0</v>
      </c>
      <c r="F9" s="28">
        <v>0</v>
      </c>
      <c r="G9" s="28">
        <v>0</v>
      </c>
      <c r="H9" s="28">
        <f t="shared" si="2"/>
        <v>0</v>
      </c>
      <c r="I9" s="30">
        <f t="shared" si="3"/>
        <v>0</v>
      </c>
    </row>
    <row r="10" spans="1:9" ht="15">
      <c r="A10" s="3" t="s">
        <v>37</v>
      </c>
      <c r="B10" s="7" t="s">
        <v>11</v>
      </c>
      <c r="C10" s="9">
        <v>32911.269999999997</v>
      </c>
      <c r="D10" s="9">
        <v>5781507</v>
      </c>
      <c r="E10" s="9">
        <f t="shared" si="4"/>
        <v>190276737883.88998</v>
      </c>
      <c r="F10" s="9">
        <v>13494000</v>
      </c>
      <c r="G10" s="9">
        <v>13440024</v>
      </c>
      <c r="H10" s="9">
        <f t="shared" si="2"/>
        <v>14100.840216680746</v>
      </c>
      <c r="I10" s="27">
        <f t="shared" si="3"/>
        <v>14157.470097069023</v>
      </c>
    </row>
    <row r="11" spans="1:9" ht="15">
      <c r="A11" s="3" t="s">
        <v>38</v>
      </c>
      <c r="B11" s="7" t="s">
        <v>11</v>
      </c>
      <c r="C11" s="28">
        <v>0</v>
      </c>
      <c r="D11" s="28">
        <v>0</v>
      </c>
      <c r="E11" s="28">
        <f t="shared" si="4"/>
        <v>0</v>
      </c>
      <c r="F11" s="28">
        <v>0</v>
      </c>
      <c r="G11" s="28">
        <v>0</v>
      </c>
      <c r="H11" s="28">
        <f>IF(F11,($E11)/F11,0)</f>
        <v>0</v>
      </c>
      <c r="I11" s="30">
        <f>IF(G11,($E11)/G11,0)</f>
        <v>0</v>
      </c>
    </row>
    <row r="12" spans="1:9" ht="15">
      <c r="A12" s="3" t="s">
        <v>39</v>
      </c>
      <c r="B12" s="7" t="s">
        <v>11</v>
      </c>
      <c r="C12" s="9">
        <v>32159.040000000001</v>
      </c>
      <c r="D12" s="9">
        <v>5781507</v>
      </c>
      <c r="E12" s="9">
        <f t="shared" si="4"/>
        <v>185927714873.28</v>
      </c>
      <c r="F12" s="9">
        <v>12494000</v>
      </c>
      <c r="G12" s="9">
        <v>12444024</v>
      </c>
      <c r="H12" s="9">
        <f>IF(F12,($E12)/F12,0)</f>
        <v>14881.360242778934</v>
      </c>
      <c r="I12" s="27">
        <f>IF(G12,($E12)/G12,0)</f>
        <v>14941.124741745918</v>
      </c>
    </row>
    <row r="13" spans="1:9" ht="15">
      <c r="A13" s="12" t="s">
        <v>40</v>
      </c>
      <c r="B13" s="13"/>
      <c r="C13" s="23"/>
      <c r="D13" s="13"/>
      <c r="E13" s="16">
        <f>SUM(E3:E12)</f>
        <v>797479394928.75</v>
      </c>
      <c r="F13" s="16">
        <f t="shared" ref="F13:G13" si="5">SUM(F3:F12)</f>
        <v>54804000</v>
      </c>
      <c r="G13" s="16">
        <f t="shared" si="5"/>
        <v>54584784</v>
      </c>
      <c r="H13" s="16">
        <f>$E13/F13</f>
        <v>14551.48155114134</v>
      </c>
      <c r="I13" s="65">
        <f>$E13/G13</f>
        <v>14609.921236085684</v>
      </c>
    </row>
    <row r="15" spans="1:9" ht="15">
      <c r="A15" s="133" t="s">
        <v>19</v>
      </c>
      <c r="B15" s="134"/>
      <c r="C15" s="134"/>
      <c r="D15" s="134"/>
      <c r="E15" s="134"/>
      <c r="F15" s="134"/>
      <c r="G15" s="134"/>
      <c r="H15" s="134"/>
      <c r="I15" s="135"/>
    </row>
    <row r="16" spans="1:9" ht="15">
      <c r="A16" s="3" t="s">
        <v>1</v>
      </c>
      <c r="B16" s="4" t="s">
        <v>2</v>
      </c>
      <c r="C16" s="4" t="s">
        <v>3</v>
      </c>
      <c r="D16" s="4" t="s">
        <v>4</v>
      </c>
      <c r="E16" s="5" t="s">
        <v>5</v>
      </c>
      <c r="F16" s="4" t="s">
        <v>6</v>
      </c>
      <c r="G16" s="4" t="s">
        <v>7</v>
      </c>
      <c r="H16" s="4" t="s">
        <v>8</v>
      </c>
      <c r="I16" s="6" t="s">
        <v>9</v>
      </c>
    </row>
    <row r="17" spans="1:9" ht="15">
      <c r="A17" s="3" t="s">
        <v>30</v>
      </c>
      <c r="B17" s="7" t="s">
        <v>11</v>
      </c>
      <c r="C17" s="7">
        <v>0</v>
      </c>
      <c r="D17" s="7">
        <v>0</v>
      </c>
      <c r="E17" s="28">
        <f>C17*D17</f>
        <v>0</v>
      </c>
      <c r="F17" s="7">
        <v>0</v>
      </c>
      <c r="G17" s="7">
        <v>0</v>
      </c>
      <c r="H17" s="28">
        <f t="shared" ref="H17" si="6">IF(F17,($E17)/F17,0)</f>
        <v>0</v>
      </c>
      <c r="I17" s="30">
        <f t="shared" ref="I17" si="7">IF(G17,($E17)/G17,0)</f>
        <v>0</v>
      </c>
    </row>
    <row r="18" spans="1:9" ht="15">
      <c r="A18" s="3" t="s">
        <v>31</v>
      </c>
      <c r="B18" s="7" t="s">
        <v>11</v>
      </c>
      <c r="C18" s="9">
        <v>38982.78</v>
      </c>
      <c r="D18" s="9">
        <v>5782685.1200000001</v>
      </c>
      <c r="E18" s="9">
        <f>C18*D18</f>
        <v>225425141842.23361</v>
      </c>
      <c r="F18" s="9">
        <v>15117000</v>
      </c>
      <c r="G18" s="9">
        <v>15056532</v>
      </c>
      <c r="H18" s="9">
        <f t="shared" ref="H18:H26" si="8">IF(F18,($E18)/F18,0)</f>
        <v>14912.028963566423</v>
      </c>
      <c r="I18" s="27">
        <f t="shared" ref="I18:I26" si="9">IF(G18,($E18)/G18,0)</f>
        <v>14971.916630086769</v>
      </c>
    </row>
    <row r="19" spans="1:9" ht="15">
      <c r="A19" s="3" t="s">
        <v>32</v>
      </c>
      <c r="B19" s="7" t="s">
        <v>11</v>
      </c>
      <c r="C19" s="9">
        <v>35279.79</v>
      </c>
      <c r="D19" s="9">
        <v>5782685.1200000001</v>
      </c>
      <c r="E19" s="9">
        <f t="shared" ref="E19:E26" si="10">C19*D19</f>
        <v>204011916669.72482</v>
      </c>
      <c r="F19" s="9">
        <v>14253000</v>
      </c>
      <c r="G19" s="9">
        <v>14195988</v>
      </c>
      <c r="H19" s="9">
        <f t="shared" si="8"/>
        <v>14313.612339137362</v>
      </c>
      <c r="I19" s="27">
        <f t="shared" si="9"/>
        <v>14371.096726041529</v>
      </c>
    </row>
    <row r="20" spans="1:9" ht="15">
      <c r="A20" s="3" t="s">
        <v>33</v>
      </c>
      <c r="B20" s="7" t="s">
        <v>11</v>
      </c>
      <c r="C20" s="28">
        <v>0</v>
      </c>
      <c r="D20" s="28">
        <v>0</v>
      </c>
      <c r="E20" s="28">
        <f t="shared" si="10"/>
        <v>0</v>
      </c>
      <c r="F20" s="28">
        <v>0</v>
      </c>
      <c r="G20" s="28">
        <v>0</v>
      </c>
      <c r="H20" s="28">
        <f t="shared" si="8"/>
        <v>0</v>
      </c>
      <c r="I20" s="30">
        <f t="shared" si="9"/>
        <v>0</v>
      </c>
    </row>
    <row r="21" spans="1:9" ht="15">
      <c r="A21" s="3" t="s">
        <v>34</v>
      </c>
      <c r="B21" s="7" t="s">
        <v>11</v>
      </c>
      <c r="C21" s="28">
        <v>0</v>
      </c>
      <c r="D21" s="28">
        <v>0</v>
      </c>
      <c r="E21" s="28">
        <f t="shared" si="10"/>
        <v>0</v>
      </c>
      <c r="F21" s="28">
        <v>0</v>
      </c>
      <c r="G21" s="28">
        <v>0</v>
      </c>
      <c r="H21" s="28">
        <f t="shared" si="8"/>
        <v>0</v>
      </c>
      <c r="I21" s="30">
        <f t="shared" si="9"/>
        <v>0</v>
      </c>
    </row>
    <row r="22" spans="1:9" ht="15">
      <c r="A22" s="3" t="s">
        <v>35</v>
      </c>
      <c r="B22" s="7" t="s">
        <v>11</v>
      </c>
      <c r="C22" s="7">
        <v>0</v>
      </c>
      <c r="D22" s="7">
        <v>0</v>
      </c>
      <c r="E22" s="28">
        <f>C22*D22</f>
        <v>0</v>
      </c>
      <c r="F22" s="7">
        <v>0</v>
      </c>
      <c r="G22" s="7">
        <v>0</v>
      </c>
      <c r="H22" s="28">
        <f t="shared" si="8"/>
        <v>0</v>
      </c>
      <c r="I22" s="30">
        <f t="shared" si="9"/>
        <v>0</v>
      </c>
    </row>
    <row r="23" spans="1:9" ht="15">
      <c r="A23" s="3" t="s">
        <v>36</v>
      </c>
      <c r="B23" s="7" t="s">
        <v>11</v>
      </c>
      <c r="C23" s="95">
        <v>0</v>
      </c>
      <c r="D23" s="38">
        <v>0</v>
      </c>
      <c r="E23" s="38">
        <f t="shared" si="10"/>
        <v>0</v>
      </c>
      <c r="F23" s="95">
        <v>0</v>
      </c>
      <c r="G23" s="95">
        <v>0</v>
      </c>
      <c r="H23" s="38">
        <f t="shared" si="8"/>
        <v>0</v>
      </c>
      <c r="I23" s="78">
        <f t="shared" si="9"/>
        <v>0</v>
      </c>
    </row>
    <row r="24" spans="1:9" ht="15">
      <c r="A24" s="3" t="s">
        <v>37</v>
      </c>
      <c r="B24" s="7" t="s">
        <v>11</v>
      </c>
      <c r="C24" s="36">
        <v>40652.51</v>
      </c>
      <c r="D24" s="9">
        <v>5782685.1200000001</v>
      </c>
      <c r="E24" s="9">
        <f t="shared" si="10"/>
        <v>235080664667.65121</v>
      </c>
      <c r="F24" s="85">
        <v>16893000</v>
      </c>
      <c r="G24" s="85">
        <v>16825428</v>
      </c>
      <c r="H24" s="9">
        <f t="shared" si="8"/>
        <v>13915.862467747067</v>
      </c>
      <c r="I24" s="27">
        <f t="shared" si="9"/>
        <v>13971.749465609506</v>
      </c>
    </row>
    <row r="25" spans="1:9" ht="15">
      <c r="A25" s="3" t="s">
        <v>38</v>
      </c>
      <c r="B25" s="7" t="s">
        <v>11</v>
      </c>
      <c r="C25" s="37">
        <v>0</v>
      </c>
      <c r="D25" s="37">
        <v>0</v>
      </c>
      <c r="E25" s="28">
        <f t="shared" si="10"/>
        <v>0</v>
      </c>
      <c r="F25" s="95">
        <v>0</v>
      </c>
      <c r="G25" s="95">
        <v>0</v>
      </c>
      <c r="H25" s="28">
        <f t="shared" si="8"/>
        <v>0</v>
      </c>
      <c r="I25" s="30">
        <f t="shared" si="9"/>
        <v>0</v>
      </c>
    </row>
    <row r="26" spans="1:9" ht="15">
      <c r="A26" s="3" t="s">
        <v>39</v>
      </c>
      <c r="B26" s="7" t="s">
        <v>11</v>
      </c>
      <c r="C26" s="36">
        <v>27712.14</v>
      </c>
      <c r="D26" s="9">
        <v>5782685.1200000001</v>
      </c>
      <c r="E26" s="9">
        <f t="shared" si="10"/>
        <v>160250579621.35681</v>
      </c>
      <c r="F26" s="85">
        <v>10189000</v>
      </c>
      <c r="G26" s="85">
        <v>10148244</v>
      </c>
      <c r="H26" s="9">
        <f t="shared" si="8"/>
        <v>15727.802494980549</v>
      </c>
      <c r="I26" s="27">
        <f t="shared" si="9"/>
        <v>15790.966360422237</v>
      </c>
    </row>
    <row r="27" spans="1:9" ht="15">
      <c r="A27" s="12" t="s">
        <v>40</v>
      </c>
      <c r="B27" s="13"/>
      <c r="C27" s="23"/>
      <c r="D27" s="13"/>
      <c r="E27" s="16">
        <f>SUM(E17:E26)</f>
        <v>824768302800.96643</v>
      </c>
      <c r="F27" s="16">
        <f t="shared" ref="F27:G27" si="11">SUM(F17:F26)</f>
        <v>56452000</v>
      </c>
      <c r="G27" s="16">
        <f t="shared" si="11"/>
        <v>56226192</v>
      </c>
      <c r="H27" s="16">
        <f>$E27/F27</f>
        <v>14610.081180489025</v>
      </c>
      <c r="I27" s="65">
        <f>$E27/G27</f>
        <v>14668.756205310267</v>
      </c>
    </row>
    <row r="29" spans="1:9" ht="15">
      <c r="A29" s="140" t="s">
        <v>20</v>
      </c>
      <c r="B29" s="141"/>
      <c r="C29" s="141"/>
      <c r="D29" s="141"/>
      <c r="E29" s="141"/>
      <c r="F29" s="141"/>
      <c r="G29" s="141"/>
      <c r="H29" s="141"/>
      <c r="I29" s="142"/>
    </row>
    <row r="30" spans="1:9" ht="15">
      <c r="A30" s="3" t="s">
        <v>1</v>
      </c>
      <c r="B30" s="4" t="s">
        <v>2</v>
      </c>
      <c r="C30" s="4" t="s">
        <v>3</v>
      </c>
      <c r="D30" s="4" t="s">
        <v>4</v>
      </c>
      <c r="E30" s="5" t="s">
        <v>5</v>
      </c>
      <c r="F30" s="4" t="s">
        <v>6</v>
      </c>
      <c r="G30" s="4" t="s">
        <v>7</v>
      </c>
      <c r="H30" s="4" t="s">
        <v>8</v>
      </c>
      <c r="I30" s="6" t="s">
        <v>9</v>
      </c>
    </row>
    <row r="31" spans="1:9" ht="15">
      <c r="A31" s="3" t="s">
        <v>30</v>
      </c>
      <c r="B31" s="7" t="s">
        <v>11</v>
      </c>
      <c r="C31" s="7">
        <v>0</v>
      </c>
      <c r="D31" s="7">
        <v>0</v>
      </c>
      <c r="E31" s="28">
        <f>C31*D31</f>
        <v>0</v>
      </c>
      <c r="F31" s="7">
        <v>0</v>
      </c>
      <c r="G31" s="7">
        <v>0</v>
      </c>
      <c r="H31" s="28">
        <f t="shared" ref="H31" si="12">IF(F31,($E31)/F31,0)</f>
        <v>0</v>
      </c>
      <c r="I31" s="30">
        <f t="shared" ref="I31" si="13">IF(G31,($E31)/G31,0)</f>
        <v>0</v>
      </c>
    </row>
    <row r="32" spans="1:9" ht="15">
      <c r="A32" s="3" t="s">
        <v>31</v>
      </c>
      <c r="B32" s="7" t="s">
        <v>11</v>
      </c>
      <c r="C32" s="9">
        <v>34349.199999999997</v>
      </c>
      <c r="D32" s="9">
        <v>5781373.75</v>
      </c>
      <c r="E32" s="9">
        <f>C32*D32</f>
        <v>198585563213.49997</v>
      </c>
      <c r="F32" s="9">
        <v>13167000</v>
      </c>
      <c r="G32" s="9">
        <v>13114332</v>
      </c>
      <c r="H32" s="9">
        <f t="shared" ref="H32:H40" si="14">IF(F32,($E32)/F32,0)</f>
        <v>15082.066014543932</v>
      </c>
      <c r="I32" s="27">
        <f t="shared" ref="I32:I40" si="15">IF(G32,($E32)/G32,0)</f>
        <v>15142.636560787081</v>
      </c>
    </row>
    <row r="33" spans="1:9" ht="15">
      <c r="A33" s="3" t="s">
        <v>32</v>
      </c>
      <c r="B33" s="7" t="s">
        <v>11</v>
      </c>
      <c r="C33" s="9">
        <v>32803.769999999997</v>
      </c>
      <c r="D33" s="9">
        <v>5781373.75</v>
      </c>
      <c r="E33" s="9">
        <f t="shared" ref="E33:E39" si="16">C33*D33</f>
        <v>189650854779.03748</v>
      </c>
      <c r="F33" s="9">
        <v>13082000</v>
      </c>
      <c r="G33" s="9">
        <v>13029672</v>
      </c>
      <c r="H33" s="9">
        <f t="shared" si="14"/>
        <v>14497.084144552628</v>
      </c>
      <c r="I33" s="27">
        <f t="shared" si="15"/>
        <v>14555.305366016695</v>
      </c>
    </row>
    <row r="34" spans="1:9" ht="15">
      <c r="A34" s="3" t="s">
        <v>33</v>
      </c>
      <c r="B34" s="7" t="s">
        <v>11</v>
      </c>
      <c r="C34" s="28">
        <v>0</v>
      </c>
      <c r="D34" s="28">
        <v>0</v>
      </c>
      <c r="E34" s="28">
        <f t="shared" si="16"/>
        <v>0</v>
      </c>
      <c r="F34" s="38">
        <v>0</v>
      </c>
      <c r="G34" s="38">
        <v>0</v>
      </c>
      <c r="H34" s="28">
        <f t="shared" si="14"/>
        <v>0</v>
      </c>
      <c r="I34" s="30">
        <f t="shared" si="15"/>
        <v>0</v>
      </c>
    </row>
    <row r="35" spans="1:9" ht="15">
      <c r="A35" s="3" t="s">
        <v>34</v>
      </c>
      <c r="B35" s="7" t="s">
        <v>11</v>
      </c>
      <c r="C35" s="9">
        <v>32698.61</v>
      </c>
      <c r="D35" s="9">
        <v>5781373.75</v>
      </c>
      <c r="E35" s="9">
        <f t="shared" si="16"/>
        <v>189042885515.48752</v>
      </c>
      <c r="F35" s="33">
        <v>13514000</v>
      </c>
      <c r="G35" s="33">
        <v>13459944</v>
      </c>
      <c r="H35" s="9">
        <f t="shared" si="14"/>
        <v>13988.66993602838</v>
      </c>
      <c r="I35" s="27">
        <f t="shared" si="15"/>
        <v>14044.849333361826</v>
      </c>
    </row>
    <row r="36" spans="1:9" ht="15">
      <c r="A36" s="3" t="s">
        <v>35</v>
      </c>
      <c r="B36" s="7" t="s">
        <v>11</v>
      </c>
      <c r="C36" s="7">
        <v>0</v>
      </c>
      <c r="D36" s="7">
        <v>0</v>
      </c>
      <c r="E36" s="28">
        <f>C36*D36</f>
        <v>0</v>
      </c>
      <c r="F36" s="7">
        <v>0</v>
      </c>
      <c r="G36" s="7">
        <v>0</v>
      </c>
      <c r="H36" s="28">
        <f t="shared" si="14"/>
        <v>0</v>
      </c>
      <c r="I36" s="30">
        <f t="shared" si="15"/>
        <v>0</v>
      </c>
    </row>
    <row r="37" spans="1:9" ht="15">
      <c r="A37" s="3" t="s">
        <v>36</v>
      </c>
      <c r="B37" s="7" t="s">
        <v>11</v>
      </c>
      <c r="C37" s="37">
        <v>0</v>
      </c>
      <c r="D37" s="28">
        <v>0</v>
      </c>
      <c r="E37" s="28">
        <f>C37*D37</f>
        <v>0</v>
      </c>
      <c r="F37" s="95">
        <v>0</v>
      </c>
      <c r="G37" s="95">
        <v>0</v>
      </c>
      <c r="H37" s="38">
        <f t="shared" si="14"/>
        <v>0</v>
      </c>
      <c r="I37" s="78">
        <f t="shared" si="15"/>
        <v>0</v>
      </c>
    </row>
    <row r="38" spans="1:9" ht="15">
      <c r="A38" s="3" t="s">
        <v>37</v>
      </c>
      <c r="B38" s="7" t="s">
        <v>11</v>
      </c>
      <c r="C38" s="36">
        <v>37174.44</v>
      </c>
      <c r="D38" s="9">
        <v>5781373.75</v>
      </c>
      <c r="E38" s="9">
        <f t="shared" si="16"/>
        <v>214919331586.95001</v>
      </c>
      <c r="F38" s="85">
        <v>15246000</v>
      </c>
      <c r="G38" s="85">
        <v>15185016</v>
      </c>
      <c r="H38" s="9">
        <f t="shared" si="14"/>
        <v>14096.768436767021</v>
      </c>
      <c r="I38" s="27">
        <f t="shared" si="15"/>
        <v>14153.381964625523</v>
      </c>
    </row>
    <row r="39" spans="1:9" ht="15">
      <c r="A39" s="3" t="s">
        <v>38</v>
      </c>
      <c r="B39" s="7" t="s">
        <v>11</v>
      </c>
      <c r="C39" s="37">
        <v>0</v>
      </c>
      <c r="D39" s="28">
        <v>0</v>
      </c>
      <c r="E39" s="28">
        <f t="shared" si="16"/>
        <v>0</v>
      </c>
      <c r="F39" s="38">
        <v>0</v>
      </c>
      <c r="G39" s="38">
        <v>0</v>
      </c>
      <c r="H39" s="28">
        <f t="shared" si="14"/>
        <v>0</v>
      </c>
      <c r="I39" s="30">
        <f t="shared" si="15"/>
        <v>0</v>
      </c>
    </row>
    <row r="40" spans="1:9" ht="15">
      <c r="A40" s="3" t="s">
        <v>39</v>
      </c>
      <c r="B40" s="7" t="s">
        <v>11</v>
      </c>
      <c r="C40" s="36">
        <v>25661.18</v>
      </c>
      <c r="D40" s="9">
        <v>5781373.75</v>
      </c>
      <c r="E40" s="9">
        <f>C40*D40</f>
        <v>148356872446.02499</v>
      </c>
      <c r="F40" s="85">
        <v>9369000</v>
      </c>
      <c r="G40" s="85">
        <v>9331524</v>
      </c>
      <c r="H40" s="9">
        <f t="shared" si="14"/>
        <v>15834.867376029992</v>
      </c>
      <c r="I40" s="27">
        <f t="shared" si="15"/>
        <v>15898.461220913647</v>
      </c>
    </row>
    <row r="41" spans="1:9" ht="15">
      <c r="A41" s="12" t="s">
        <v>40</v>
      </c>
      <c r="B41" s="13"/>
      <c r="C41" s="23"/>
      <c r="D41" s="13"/>
      <c r="E41" s="16">
        <f>SUM(E31:E40)</f>
        <v>940555507541.00012</v>
      </c>
      <c r="F41" s="16">
        <f t="shared" ref="F41:G41" si="17">SUM(F31:F40)</f>
        <v>64378000</v>
      </c>
      <c r="G41" s="16">
        <f t="shared" si="17"/>
        <v>64120488</v>
      </c>
      <c r="H41" s="16">
        <f>$E41/F41</f>
        <v>14609.890141678836</v>
      </c>
      <c r="I41" s="65">
        <f>$E41/G41</f>
        <v>14668.56439927594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G17" sqref="G17"/>
    </sheetView>
  </sheetViews>
  <sheetFormatPr defaultRowHeight="14.25"/>
  <cols>
    <col min="1" max="1" width="25.8554687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18.570312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41</v>
      </c>
      <c r="B3" s="7" t="s">
        <v>11</v>
      </c>
      <c r="C3" s="9">
        <v>39398.594073932582</v>
      </c>
      <c r="D3" s="26">
        <v>5796283.8983746842</v>
      </c>
      <c r="E3" s="9">
        <f>C3*D3</f>
        <v>228365436449.33566</v>
      </c>
      <c r="F3" s="9">
        <v>18834000</v>
      </c>
      <c r="G3" s="9">
        <v>18605270.4754747</v>
      </c>
      <c r="H3" s="9">
        <f>IF(F3,($E3)/F3,0)</f>
        <v>12125.169186011239</v>
      </c>
      <c r="I3" s="27">
        <f>IF(G3,($E3)/G3,0)</f>
        <v>12274.233623766175</v>
      </c>
    </row>
    <row r="4" spans="1:9" ht="15">
      <c r="A4" s="3" t="s">
        <v>42</v>
      </c>
      <c r="B4" s="7" t="s">
        <v>11</v>
      </c>
      <c r="C4" s="9">
        <v>52424.772543635154</v>
      </c>
      <c r="D4" s="26">
        <v>5796283.8983746842</v>
      </c>
      <c r="E4" s="9">
        <f t="shared" ref="E4" si="0">C4*D4</f>
        <v>303868864970.62769</v>
      </c>
      <c r="F4" s="9">
        <v>25061000</v>
      </c>
      <c r="G4" s="9">
        <v>24796579.5245253</v>
      </c>
      <c r="H4" s="9">
        <f>IF(F4,($E4)/F4,0)</f>
        <v>12125.169186011241</v>
      </c>
      <c r="I4" s="27">
        <f>IF(G4,($E4)/G4,0)</f>
        <v>12254.466978805815</v>
      </c>
    </row>
    <row r="5" spans="1:9" ht="15">
      <c r="A5" s="12" t="s">
        <v>43</v>
      </c>
      <c r="B5" s="13"/>
      <c r="C5" s="23"/>
      <c r="D5" s="13"/>
      <c r="E5" s="16">
        <f>SUM(E3:E4)</f>
        <v>532234301419.96338</v>
      </c>
      <c r="F5" s="16">
        <f>SUM(F3:F4)</f>
        <v>43895000</v>
      </c>
      <c r="G5" s="16">
        <f>SUM(G3:G4)</f>
        <v>43401850</v>
      </c>
      <c r="H5" s="16">
        <f>$E5/F5</f>
        <v>12125.169186011241</v>
      </c>
      <c r="I5" s="65">
        <f>$E5/G5</f>
        <v>12262.940437330744</v>
      </c>
    </row>
    <row r="7" spans="1:9" ht="15">
      <c r="A7" s="133" t="s">
        <v>19</v>
      </c>
      <c r="B7" s="134"/>
      <c r="C7" s="134"/>
      <c r="D7" s="134"/>
      <c r="E7" s="134"/>
      <c r="F7" s="134"/>
      <c r="G7" s="134"/>
      <c r="H7" s="134"/>
      <c r="I7" s="135"/>
    </row>
    <row r="8" spans="1:9" ht="15">
      <c r="A8" s="3" t="s">
        <v>1</v>
      </c>
      <c r="B8" s="4" t="s">
        <v>2</v>
      </c>
      <c r="C8" s="4" t="s">
        <v>3</v>
      </c>
      <c r="D8" s="4" t="s">
        <v>4</v>
      </c>
      <c r="E8" s="5" t="s">
        <v>5</v>
      </c>
      <c r="F8" s="4" t="s">
        <v>6</v>
      </c>
      <c r="G8" s="4" t="s">
        <v>7</v>
      </c>
      <c r="H8" s="4" t="s">
        <v>8</v>
      </c>
      <c r="I8" s="6" t="s">
        <v>9</v>
      </c>
    </row>
    <row r="9" spans="1:9" ht="15">
      <c r="A9" s="3" t="s">
        <v>41</v>
      </c>
      <c r="B9" s="7" t="s">
        <v>11</v>
      </c>
      <c r="C9" s="9">
        <v>41886.568575887875</v>
      </c>
      <c r="D9" s="26">
        <v>5785066.0310213957</v>
      </c>
      <c r="E9" s="9">
        <f>C9*D9</f>
        <v>242316565024.41718</v>
      </c>
      <c r="F9" s="84">
        <v>20137000</v>
      </c>
      <c r="G9" s="84">
        <v>19888082</v>
      </c>
      <c r="H9" s="9">
        <f>IF(F9,($E9)/F9,0)</f>
        <v>12033.399464886386</v>
      </c>
      <c r="I9" s="27">
        <f>IF(G9,($E9)/G9,0)</f>
        <v>12184.008745761264</v>
      </c>
    </row>
    <row r="10" spans="1:9" ht="15">
      <c r="A10" s="3" t="s">
        <v>42</v>
      </c>
      <c r="B10" s="7" t="s">
        <v>11</v>
      </c>
      <c r="C10" s="9">
        <v>47671.27072663248</v>
      </c>
      <c r="D10" s="26">
        <v>5785066.0310213957</v>
      </c>
      <c r="E10" s="9">
        <f t="shared" ref="E10" si="1">C10*D10</f>
        <v>275781448936.26624</v>
      </c>
      <c r="F10" s="84">
        <v>22918000</v>
      </c>
      <c r="G10" s="84">
        <v>22675438</v>
      </c>
      <c r="H10" s="9">
        <f>IF(F10,($E10)/F10,0)</f>
        <v>12033.399464886388</v>
      </c>
      <c r="I10" s="27">
        <f>IF(G10,($E10)/G10,0)</f>
        <v>12162.122245941457</v>
      </c>
    </row>
    <row r="11" spans="1:9" ht="15">
      <c r="A11" s="12" t="s">
        <v>43</v>
      </c>
      <c r="B11" s="13"/>
      <c r="C11" s="23"/>
      <c r="D11" s="13"/>
      <c r="E11" s="16">
        <f>SUM(E9:E10)</f>
        <v>518098013960.68341</v>
      </c>
      <c r="F11" s="16">
        <f>SUM(F9:F10)</f>
        <v>43055000</v>
      </c>
      <c r="G11" s="16">
        <f>SUM(G9:G10)</f>
        <v>42563520</v>
      </c>
      <c r="H11" s="16">
        <f>$E11/F11</f>
        <v>12033.399464886388</v>
      </c>
      <c r="I11" s="65">
        <f>$E11/G11</f>
        <v>12172.348855561839</v>
      </c>
    </row>
    <row r="13" spans="1:9" ht="15">
      <c r="A13" s="140" t="s">
        <v>20</v>
      </c>
      <c r="B13" s="141"/>
      <c r="C13" s="141"/>
      <c r="D13" s="141"/>
      <c r="E13" s="141"/>
      <c r="F13" s="141"/>
      <c r="G13" s="141"/>
      <c r="H13" s="141"/>
      <c r="I13" s="142"/>
    </row>
    <row r="14" spans="1:9" ht="15">
      <c r="A14" s="3" t="s">
        <v>1</v>
      </c>
      <c r="B14" s="4" t="s">
        <v>2</v>
      </c>
      <c r="C14" s="4" t="s">
        <v>3</v>
      </c>
      <c r="D14" s="4" t="s">
        <v>4</v>
      </c>
      <c r="E14" s="5" t="s">
        <v>5</v>
      </c>
      <c r="F14" s="4" t="s">
        <v>6</v>
      </c>
      <c r="G14" s="4" t="s">
        <v>7</v>
      </c>
      <c r="H14" s="4" t="s">
        <v>8</v>
      </c>
      <c r="I14" s="6" t="s">
        <v>9</v>
      </c>
    </row>
    <row r="15" spans="1:9" ht="15">
      <c r="A15" s="3" t="s">
        <v>41</v>
      </c>
      <c r="B15" s="7" t="s">
        <v>11</v>
      </c>
      <c r="C15" s="9">
        <v>43797.246558219253</v>
      </c>
      <c r="D15" s="9">
        <v>5788691.7414683057</v>
      </c>
      <c r="E15" s="9">
        <f>C15*D15</f>
        <v>253528759450.61496</v>
      </c>
      <c r="F15" s="84">
        <v>20951000</v>
      </c>
      <c r="G15" s="84">
        <v>20710240.3949196</v>
      </c>
      <c r="H15" s="9">
        <f>IF(F15,($E15)/F15,0)</f>
        <v>12101.033814644406</v>
      </c>
      <c r="I15" s="27">
        <f>IF(G15,($E15)/G15,0)</f>
        <v>12241.710120989603</v>
      </c>
    </row>
    <row r="16" spans="1:9" ht="15">
      <c r="A16" s="3" t="s">
        <v>42</v>
      </c>
      <c r="B16" s="7" t="s">
        <v>11</v>
      </c>
      <c r="C16" s="9">
        <v>59456.889246760154</v>
      </c>
      <c r="D16" s="9">
        <v>5788691.7414683057</v>
      </c>
      <c r="E16" s="9">
        <f t="shared" ref="E16" si="2">C16*D16</f>
        <v>344177603756.11621</v>
      </c>
      <c r="F16" s="84">
        <v>28442000</v>
      </c>
      <c r="G16" s="84">
        <v>28167269.6050804</v>
      </c>
      <c r="H16" s="9">
        <f>IF(F16,($E16)/F16,0)</f>
        <v>12101.033814644406</v>
      </c>
      <c r="I16" s="27">
        <f>IF(G16,($E16)/G16,0)</f>
        <v>12219.061647850969</v>
      </c>
    </row>
    <row r="17" spans="1:9" ht="15">
      <c r="A17" s="12" t="s">
        <v>43</v>
      </c>
      <c r="B17" s="13"/>
      <c r="C17" s="23"/>
      <c r="D17" s="13"/>
      <c r="E17" s="16">
        <f>SUM(E15:E16)</f>
        <v>597706363206.7312</v>
      </c>
      <c r="F17" s="16">
        <f>SUM(F15:F16)</f>
        <v>49393000</v>
      </c>
      <c r="G17" s="16">
        <f>SUM(G15:G16)</f>
        <v>48877510</v>
      </c>
      <c r="H17" s="16">
        <f>$E17/F17</f>
        <v>12101.033814644406</v>
      </c>
      <c r="I17" s="65">
        <f>$E17/G17</f>
        <v>12228.658194877997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G23" sqref="G23"/>
    </sheetView>
  </sheetViews>
  <sheetFormatPr defaultRowHeight="14.25"/>
  <cols>
    <col min="1" max="1" width="23.2851562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18.570312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11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11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11" ht="15">
      <c r="A3" s="3" t="s">
        <v>44</v>
      </c>
      <c r="B3" s="7" t="s">
        <v>11</v>
      </c>
      <c r="C3" s="28">
        <v>0</v>
      </c>
      <c r="D3" s="29">
        <v>0</v>
      </c>
      <c r="E3" s="28">
        <f>C3*D3</f>
        <v>0</v>
      </c>
      <c r="F3" s="28">
        <v>0</v>
      </c>
      <c r="G3" s="28">
        <v>0</v>
      </c>
      <c r="H3" s="28">
        <f t="shared" ref="H3:H5" si="0">IF(F3,($E3)/F3,0)</f>
        <v>0</v>
      </c>
      <c r="I3" s="30">
        <f t="shared" ref="I3:I5" si="1">IF(G3,($E3)/G3,0)</f>
        <v>0</v>
      </c>
    </row>
    <row r="4" spans="1:11" ht="15">
      <c r="A4" s="3" t="s">
        <v>45</v>
      </c>
      <c r="B4" s="7" t="s">
        <v>11</v>
      </c>
      <c r="C4" s="9">
        <v>11141.75</v>
      </c>
      <c r="D4" s="31">
        <v>5697790.5599999996</v>
      </c>
      <c r="E4" s="9">
        <f>C4*D4</f>
        <v>63483357971.879997</v>
      </c>
      <c r="F4" s="9">
        <v>6106600</v>
      </c>
      <c r="G4" s="9">
        <v>6099272.0800000001</v>
      </c>
      <c r="H4" s="9">
        <f t="shared" si="0"/>
        <v>10395.859884695248</v>
      </c>
      <c r="I4" s="27">
        <f t="shared" si="1"/>
        <v>10408.349904580744</v>
      </c>
    </row>
    <row r="5" spans="1:11" ht="15">
      <c r="A5" s="3" t="s">
        <v>46</v>
      </c>
      <c r="B5" s="7" t="s">
        <v>11</v>
      </c>
      <c r="C5" s="9">
        <v>30636.66</v>
      </c>
      <c r="D5" s="31">
        <v>5697790.5599999996</v>
      </c>
      <c r="E5" s="9">
        <f>C5*D5</f>
        <v>174561272137.9296</v>
      </c>
      <c r="F5" s="9">
        <v>16223000</v>
      </c>
      <c r="G5" s="9">
        <v>16203532.4</v>
      </c>
      <c r="H5" s="9">
        <f t="shared" si="0"/>
        <v>10760.110468959478</v>
      </c>
      <c r="I5" s="27">
        <f t="shared" si="1"/>
        <v>10773.038114697114</v>
      </c>
    </row>
    <row r="6" spans="1:11" ht="15">
      <c r="A6" s="3" t="s">
        <v>47</v>
      </c>
      <c r="B6" s="7" t="s">
        <v>11</v>
      </c>
      <c r="C6" s="9">
        <v>11914.06</v>
      </c>
      <c r="D6" s="31">
        <v>5697790.5599999996</v>
      </c>
      <c r="E6" s="9">
        <f t="shared" ref="E6" si="2">C6*D6</f>
        <v>67883818599.27359</v>
      </c>
      <c r="F6" s="9">
        <v>6532800</v>
      </c>
      <c r="G6" s="9">
        <v>6524960.6399999997</v>
      </c>
      <c r="H6" s="9">
        <f>IF(F6,($E6)/F6,0)</f>
        <v>10391.228661412195</v>
      </c>
      <c r="I6" s="27">
        <f>IF(G6,($E6)/G6,0)</f>
        <v>10403.71311715278</v>
      </c>
    </row>
    <row r="7" spans="1:11" ht="15">
      <c r="A7" s="12" t="s">
        <v>48</v>
      </c>
      <c r="B7" s="13"/>
      <c r="C7" s="14"/>
      <c r="D7" s="15"/>
      <c r="E7" s="16">
        <f>SUM(E3:E6)</f>
        <v>305928448709.08319</v>
      </c>
      <c r="F7" s="16">
        <f>SUM(F3:F6)</f>
        <v>28862400</v>
      </c>
      <c r="G7" s="16">
        <f>SUM(G3:G6)</f>
        <v>28827765.120000001</v>
      </c>
      <c r="H7" s="32">
        <f>$E7/F7</f>
        <v>10599.549888750873</v>
      </c>
      <c r="I7" s="65">
        <f>$E7/G7</f>
        <v>10612.284630307242</v>
      </c>
    </row>
    <row r="9" spans="1:11" ht="15">
      <c r="A9" s="133" t="s">
        <v>19</v>
      </c>
      <c r="B9" s="134"/>
      <c r="C9" s="134"/>
      <c r="D9" s="134"/>
      <c r="E9" s="134"/>
      <c r="F9" s="134"/>
      <c r="G9" s="134"/>
      <c r="H9" s="134"/>
      <c r="I9" s="135"/>
    </row>
    <row r="10" spans="1:11" ht="15">
      <c r="A10" s="3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6" t="s">
        <v>9</v>
      </c>
    </row>
    <row r="11" spans="1:11" ht="15">
      <c r="A11" s="3" t="s">
        <v>44</v>
      </c>
      <c r="B11" s="7" t="s">
        <v>11</v>
      </c>
      <c r="C11" s="28">
        <v>0</v>
      </c>
      <c r="D11" s="28">
        <v>0</v>
      </c>
      <c r="E11" s="28">
        <f>C11*D11</f>
        <v>0</v>
      </c>
      <c r="F11" s="28">
        <v>0</v>
      </c>
      <c r="G11" s="28">
        <v>0</v>
      </c>
      <c r="H11" s="28">
        <f t="shared" ref="H11:H12" si="3">IF(F11,($E11)/F11,0)</f>
        <v>0</v>
      </c>
      <c r="I11" s="30">
        <f t="shared" ref="I11:I12" si="4">IF(G11,($E11)/G11,0)</f>
        <v>0</v>
      </c>
    </row>
    <row r="12" spans="1:11" ht="15">
      <c r="A12" s="3" t="s">
        <v>45</v>
      </c>
      <c r="B12" s="7" t="s">
        <v>11</v>
      </c>
      <c r="C12" s="9">
        <v>10559.5</v>
      </c>
      <c r="D12" s="33">
        <v>5695153.1699999999</v>
      </c>
      <c r="E12" s="9">
        <f>C12*D12</f>
        <v>60137969898.614998</v>
      </c>
      <c r="F12" s="33">
        <v>5840800</v>
      </c>
      <c r="G12" s="33">
        <v>5833791.04</v>
      </c>
      <c r="H12" s="9">
        <f t="shared" si="3"/>
        <v>10296.187148783556</v>
      </c>
      <c r="I12" s="27">
        <f t="shared" si="4"/>
        <v>10308.557417684779</v>
      </c>
    </row>
    <row r="13" spans="1:11" ht="15">
      <c r="A13" s="3" t="s">
        <v>46</v>
      </c>
      <c r="B13" s="7" t="s">
        <v>11</v>
      </c>
      <c r="C13" s="9">
        <v>28165.18</v>
      </c>
      <c r="D13" s="34">
        <v>5695153.1699999999</v>
      </c>
      <c r="E13" s="9">
        <f t="shared" ref="E13:E14" si="5">C13*D13</f>
        <v>160405014160.62061</v>
      </c>
      <c r="F13" s="84">
        <v>14824600</v>
      </c>
      <c r="G13" s="84">
        <v>14806810.48</v>
      </c>
      <c r="H13" s="9">
        <f>IF(F13,($E13)/F13,0)</f>
        <v>10820.191719211352</v>
      </c>
      <c r="I13" s="27">
        <f>IF(G13,($E13)/G13,0)</f>
        <v>10833.191549070236</v>
      </c>
    </row>
    <row r="14" spans="1:11" ht="15">
      <c r="A14" s="3" t="s">
        <v>47</v>
      </c>
      <c r="B14" s="7" t="s">
        <v>11</v>
      </c>
      <c r="C14" s="9">
        <v>11876.51</v>
      </c>
      <c r="D14" s="34">
        <v>5695153.1699999999</v>
      </c>
      <c r="E14" s="9">
        <f t="shared" si="5"/>
        <v>67638543575.036697</v>
      </c>
      <c r="F14" s="84">
        <v>6635600</v>
      </c>
      <c r="G14" s="84">
        <v>6627637.2800000003</v>
      </c>
      <c r="H14" s="9">
        <f>IF(F14,($E14)/F14,0)</f>
        <v>10193.282231454081</v>
      </c>
      <c r="I14" s="27">
        <f>IF(G14,($E14)/G14,0)</f>
        <v>10205.528866093393</v>
      </c>
    </row>
    <row r="15" spans="1:11" ht="15">
      <c r="A15" s="12" t="s">
        <v>48</v>
      </c>
      <c r="B15" s="13"/>
      <c r="C15" s="14"/>
      <c r="D15" s="15"/>
      <c r="E15" s="16">
        <f>SUM(E11:E14)</f>
        <v>288181527634.27228</v>
      </c>
      <c r="F15" s="16">
        <f>SUM(F11:F14)</f>
        <v>27301000</v>
      </c>
      <c r="G15" s="16">
        <f>SUM(G11:G14)</f>
        <v>27268238.800000001</v>
      </c>
      <c r="H15" s="32">
        <f>$E15/F15</f>
        <v>10555.713257180039</v>
      </c>
      <c r="I15" s="65">
        <f>$E15/G15</f>
        <v>10568.395331577933</v>
      </c>
    </row>
    <row r="16" spans="1:11">
      <c r="K16" s="35"/>
    </row>
    <row r="17" spans="1:11" ht="15">
      <c r="A17" s="133" t="s">
        <v>20</v>
      </c>
      <c r="B17" s="134"/>
      <c r="C17" s="134"/>
      <c r="D17" s="134"/>
      <c r="E17" s="134"/>
      <c r="F17" s="134"/>
      <c r="G17" s="134"/>
      <c r="H17" s="134"/>
      <c r="I17" s="135"/>
    </row>
    <row r="18" spans="1:11" ht="15">
      <c r="A18" s="3" t="s">
        <v>1</v>
      </c>
      <c r="B18" s="4" t="s">
        <v>2</v>
      </c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  <c r="H18" s="4" t="s">
        <v>8</v>
      </c>
      <c r="I18" s="6" t="s">
        <v>9</v>
      </c>
    </row>
    <row r="19" spans="1:11" ht="15">
      <c r="A19" s="3" t="s">
        <v>44</v>
      </c>
      <c r="B19" s="7" t="s">
        <v>11</v>
      </c>
      <c r="C19" s="28">
        <v>0</v>
      </c>
      <c r="D19" s="28">
        <v>0</v>
      </c>
      <c r="E19" s="28">
        <f>C19*D19</f>
        <v>0</v>
      </c>
      <c r="F19" s="28">
        <v>0</v>
      </c>
      <c r="G19" s="28">
        <v>0</v>
      </c>
      <c r="H19" s="28">
        <f t="shared" ref="H19:H20" si="6">IF(F19,($E19)/F19,0)</f>
        <v>0</v>
      </c>
      <c r="I19" s="30">
        <f t="shared" ref="I19:I20" si="7">IF(G19,($E19)/G19,0)</f>
        <v>0</v>
      </c>
    </row>
    <row r="20" spans="1:11" ht="15">
      <c r="A20" s="3" t="s">
        <v>45</v>
      </c>
      <c r="B20" s="7" t="s">
        <v>11</v>
      </c>
      <c r="C20" s="9">
        <v>11601.33</v>
      </c>
      <c r="D20" s="9">
        <v>5797437.4500000002</v>
      </c>
      <c r="E20" s="9">
        <f>C20*D20</f>
        <v>67257985011.808502</v>
      </c>
      <c r="F20" s="9">
        <v>6274100</v>
      </c>
      <c r="G20" s="9">
        <v>6266570</v>
      </c>
      <c r="H20" s="9">
        <f>IF(F20,($E20)/F20,0)</f>
        <v>10719.941507436684</v>
      </c>
      <c r="I20" s="27">
        <f>IF(G20,($E20)/G20,0)</f>
        <v>10732.822742235147</v>
      </c>
    </row>
    <row r="21" spans="1:11" ht="15">
      <c r="A21" s="3" t="s">
        <v>46</v>
      </c>
      <c r="B21" s="7" t="s">
        <v>11</v>
      </c>
      <c r="C21" s="9">
        <v>30839.279999999999</v>
      </c>
      <c r="D21" s="31">
        <v>5797437.4500000002</v>
      </c>
      <c r="E21" s="9">
        <f t="shared" ref="E21:E22" si="8">C21*D21</f>
        <v>178788796803.03601</v>
      </c>
      <c r="F21" s="84">
        <v>16453700</v>
      </c>
      <c r="G21" s="84">
        <v>16433960</v>
      </c>
      <c r="H21" s="9">
        <f>IF(F21,($E21)/F21,0)</f>
        <v>10866.175802587626</v>
      </c>
      <c r="I21" s="27">
        <f>IF(G21,($E21)/G21,0)</f>
        <v>10879.227940376879</v>
      </c>
    </row>
    <row r="22" spans="1:11" ht="15">
      <c r="A22" s="3" t="s">
        <v>47</v>
      </c>
      <c r="B22" s="7" t="s">
        <v>11</v>
      </c>
      <c r="C22" s="9">
        <v>11166.23</v>
      </c>
      <c r="D22" s="31">
        <v>5797437.4500000002</v>
      </c>
      <c r="E22" s="9">
        <f t="shared" si="8"/>
        <v>64735519977.313499</v>
      </c>
      <c r="F22" s="84">
        <v>6343700</v>
      </c>
      <c r="G22" s="84">
        <v>6339090</v>
      </c>
      <c r="H22" s="9">
        <f>IF(F22,($E22)/F22,0)</f>
        <v>10204.694417660592</v>
      </c>
      <c r="I22" s="27">
        <f>IF(G22,($E22)/G22,0)</f>
        <v>10212.115615540006</v>
      </c>
    </row>
    <row r="23" spans="1:11" ht="15">
      <c r="A23" s="12" t="s">
        <v>48</v>
      </c>
      <c r="B23" s="13"/>
      <c r="C23" s="14"/>
      <c r="D23" s="15"/>
      <c r="E23" s="16">
        <f>SUM(E19:E22)</f>
        <v>310782301792.15802</v>
      </c>
      <c r="F23" s="16">
        <f>SUM(F19:F22)</f>
        <v>29071500</v>
      </c>
      <c r="G23" s="16">
        <f>SUM(G19:G22)</f>
        <v>29039620</v>
      </c>
      <c r="H23" s="32">
        <f>$E23/F23</f>
        <v>10690.274041317374</v>
      </c>
      <c r="I23" s="65">
        <f>$E23/G23</f>
        <v>10702.0099364991</v>
      </c>
    </row>
    <row r="24" spans="1:11">
      <c r="K24" s="35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95"/>
  <sheetViews>
    <sheetView tabSelected="1" topLeftCell="A5" workbookViewId="0">
      <selection activeCell="C30" sqref="C30"/>
    </sheetView>
  </sheetViews>
  <sheetFormatPr defaultRowHeight="14.25"/>
  <cols>
    <col min="1" max="1" width="28.42578125" style="2" bestFit="1" customWidth="1"/>
    <col min="2" max="2" width="10.5703125" style="2" bestFit="1" customWidth="1"/>
    <col min="3" max="3" width="26.7109375" style="2" bestFit="1" customWidth="1"/>
    <col min="4" max="4" width="26.28515625" style="2" bestFit="1" customWidth="1"/>
    <col min="5" max="5" width="19.710937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40" t="s">
        <v>0</v>
      </c>
      <c r="B1" s="141"/>
      <c r="C1" s="141"/>
      <c r="D1" s="141"/>
      <c r="E1" s="141"/>
      <c r="F1" s="141"/>
      <c r="G1" s="141"/>
      <c r="H1" s="141"/>
      <c r="I1" s="142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49</v>
      </c>
      <c r="B3" s="7" t="s">
        <v>11</v>
      </c>
      <c r="C3" s="7">
        <v>0</v>
      </c>
      <c r="D3" s="7">
        <v>0</v>
      </c>
      <c r="E3" s="28">
        <f t="shared" ref="E3:E4" si="0">C3*D3</f>
        <v>0</v>
      </c>
      <c r="F3" s="7">
        <v>0</v>
      </c>
      <c r="G3" s="7">
        <v>0</v>
      </c>
      <c r="H3" s="28">
        <f t="shared" ref="H3:I4" si="1">IF(F3,($E3)/F3,0)</f>
        <v>0</v>
      </c>
      <c r="I3" s="30">
        <f t="shared" si="1"/>
        <v>0</v>
      </c>
    </row>
    <row r="4" spans="1:9" ht="15">
      <c r="A4" s="3" t="s">
        <v>50</v>
      </c>
      <c r="B4" s="7" t="s">
        <v>11</v>
      </c>
      <c r="C4" s="7">
        <v>0</v>
      </c>
      <c r="D4" s="7">
        <v>0</v>
      </c>
      <c r="E4" s="28">
        <f t="shared" si="0"/>
        <v>0</v>
      </c>
      <c r="F4" s="7">
        <v>0</v>
      </c>
      <c r="G4" s="7">
        <v>0</v>
      </c>
      <c r="H4" s="28">
        <f t="shared" si="1"/>
        <v>0</v>
      </c>
      <c r="I4" s="30">
        <f t="shared" si="1"/>
        <v>0</v>
      </c>
    </row>
    <row r="5" spans="1:9" ht="15">
      <c r="A5" s="3" t="s">
        <v>51</v>
      </c>
      <c r="B5" s="7" t="s">
        <v>11</v>
      </c>
      <c r="C5" s="4">
        <f>SUM(C3:C4)</f>
        <v>0</v>
      </c>
      <c r="D5" s="86"/>
      <c r="E5" s="4">
        <f t="shared" ref="E5" si="2">SUM(E3:E4)</f>
        <v>0</v>
      </c>
      <c r="F5" s="4">
        <f t="shared" ref="F5" si="3">SUM(F3:F4)</f>
        <v>0</v>
      </c>
      <c r="G5" s="4">
        <f t="shared" ref="G5" si="4">SUM(G3:G4)</f>
        <v>0</v>
      </c>
      <c r="H5" s="87">
        <f t="shared" ref="H5:H30" si="5">IF(F5,($E5)/F5,0)</f>
        <v>0</v>
      </c>
      <c r="I5" s="88">
        <f t="shared" ref="I5:I30" si="6">IF(G5,($E5)/G5,0)</f>
        <v>0</v>
      </c>
    </row>
    <row r="6" spans="1:9" ht="15">
      <c r="A6" s="3" t="s">
        <v>52</v>
      </c>
      <c r="B6" s="7" t="s">
        <v>11</v>
      </c>
      <c r="C6" s="7">
        <v>0</v>
      </c>
      <c r="D6" s="7">
        <v>0</v>
      </c>
      <c r="E6" s="28">
        <f t="shared" ref="E6:E7" si="7">C6*D6</f>
        <v>0</v>
      </c>
      <c r="F6" s="7">
        <v>0</v>
      </c>
      <c r="G6" s="7">
        <v>0</v>
      </c>
      <c r="H6" s="28">
        <f t="shared" si="5"/>
        <v>0</v>
      </c>
      <c r="I6" s="89">
        <f t="shared" si="6"/>
        <v>0</v>
      </c>
    </row>
    <row r="7" spans="1:9" ht="15">
      <c r="A7" s="3" t="s">
        <v>53</v>
      </c>
      <c r="B7" s="7" t="s">
        <v>11</v>
      </c>
      <c r="C7" s="7">
        <v>0</v>
      </c>
      <c r="D7" s="7">
        <v>0</v>
      </c>
      <c r="E7" s="28">
        <f t="shared" si="7"/>
        <v>0</v>
      </c>
      <c r="F7" s="7">
        <v>0</v>
      </c>
      <c r="G7" s="7">
        <v>0</v>
      </c>
      <c r="H7" s="28">
        <f t="shared" si="5"/>
        <v>0</v>
      </c>
      <c r="I7" s="89">
        <f t="shared" si="6"/>
        <v>0</v>
      </c>
    </row>
    <row r="8" spans="1:9" ht="15">
      <c r="A8" s="3" t="s">
        <v>54</v>
      </c>
      <c r="B8" s="7" t="s">
        <v>11</v>
      </c>
      <c r="C8" s="4">
        <f>SUM(C6:C7)</f>
        <v>0</v>
      </c>
      <c r="D8" s="86"/>
      <c r="E8" s="4">
        <f t="shared" ref="E8:G8" si="8">SUM(E6:E7)</f>
        <v>0</v>
      </c>
      <c r="F8" s="4">
        <f t="shared" si="8"/>
        <v>0</v>
      </c>
      <c r="G8" s="4">
        <f t="shared" si="8"/>
        <v>0</v>
      </c>
      <c r="H8" s="87">
        <f t="shared" si="5"/>
        <v>0</v>
      </c>
      <c r="I8" s="88">
        <f t="shared" si="6"/>
        <v>0</v>
      </c>
    </row>
    <row r="9" spans="1:9" ht="15">
      <c r="A9" s="56" t="s">
        <v>55</v>
      </c>
      <c r="B9" s="7" t="s">
        <v>11</v>
      </c>
      <c r="C9" s="9">
        <v>10103.261904761905</v>
      </c>
      <c r="D9" s="9">
        <v>5679500.4000000004</v>
      </c>
      <c r="E9" s="9">
        <f t="shared" ref="E9:E10" si="9">C9*D9</f>
        <v>57381480029.400002</v>
      </c>
      <c r="F9" s="9">
        <v>3706000</v>
      </c>
      <c r="G9" s="9">
        <v>3702294</v>
      </c>
      <c r="H9" s="9">
        <f t="shared" si="5"/>
        <v>15483.3999</v>
      </c>
      <c r="I9" s="90">
        <f t="shared" si="6"/>
        <v>15498.898798798798</v>
      </c>
    </row>
    <row r="10" spans="1:9" ht="15">
      <c r="A10" s="56" t="s">
        <v>56</v>
      </c>
      <c r="B10" s="7" t="s">
        <v>11</v>
      </c>
      <c r="C10" s="9">
        <v>9908.0476190476184</v>
      </c>
      <c r="D10" s="9">
        <v>5679500.4000000004</v>
      </c>
      <c r="E10" s="9">
        <f t="shared" si="9"/>
        <v>56272760415.599998</v>
      </c>
      <c r="F10" s="9">
        <v>3228000</v>
      </c>
      <c r="G10" s="9">
        <v>3224772</v>
      </c>
      <c r="H10" s="9">
        <f t="shared" si="5"/>
        <v>17432.701491821561</v>
      </c>
      <c r="I10" s="90">
        <f t="shared" si="6"/>
        <v>17450.151643465026</v>
      </c>
    </row>
    <row r="11" spans="1:9" ht="15">
      <c r="A11" s="3" t="s">
        <v>57</v>
      </c>
      <c r="B11" s="7" t="s">
        <v>11</v>
      </c>
      <c r="C11" s="43">
        <f>SUM(C9:C10)</f>
        <v>20011.309523809523</v>
      </c>
      <c r="D11" s="86"/>
      <c r="E11" s="43">
        <f>SUM(E9:E10)</f>
        <v>113654240445</v>
      </c>
      <c r="F11" s="43">
        <f t="shared" ref="E11:G11" si="10">SUM(F9:F10)</f>
        <v>6934000</v>
      </c>
      <c r="G11" s="43">
        <f t="shared" si="10"/>
        <v>6927066</v>
      </c>
      <c r="H11" s="43">
        <f t="shared" si="5"/>
        <v>16390.862481251803</v>
      </c>
      <c r="I11" s="66">
        <f t="shared" si="6"/>
        <v>16407.269751002805</v>
      </c>
    </row>
    <row r="12" spans="1:9" ht="15">
      <c r="A12" s="56" t="s">
        <v>58</v>
      </c>
      <c r="B12" s="7" t="s">
        <v>11</v>
      </c>
      <c r="C12" s="28">
        <v>0</v>
      </c>
      <c r="D12" s="28">
        <v>0</v>
      </c>
      <c r="E12" s="28">
        <f t="shared" ref="E12:E13" si="11">C12*D12</f>
        <v>0</v>
      </c>
      <c r="F12" s="28">
        <v>0</v>
      </c>
      <c r="G12" s="28">
        <v>0</v>
      </c>
      <c r="H12" s="28">
        <f t="shared" si="5"/>
        <v>0</v>
      </c>
      <c r="I12" s="89">
        <f t="shared" si="6"/>
        <v>0</v>
      </c>
    </row>
    <row r="13" spans="1:9" ht="15">
      <c r="A13" s="56" t="s">
        <v>59</v>
      </c>
      <c r="B13" s="7" t="s">
        <v>11</v>
      </c>
      <c r="C13" s="9">
        <v>11081.91</v>
      </c>
      <c r="D13" s="20">
        <v>5679500.4000000004</v>
      </c>
      <c r="E13" s="9">
        <f t="shared" si="11"/>
        <v>62939712277.764</v>
      </c>
      <c r="F13" s="9">
        <v>4081000</v>
      </c>
      <c r="G13" s="9">
        <v>4076919</v>
      </c>
      <c r="H13" s="9">
        <f t="shared" si="5"/>
        <v>15422.620014154374</v>
      </c>
      <c r="I13" s="90">
        <f t="shared" si="6"/>
        <v>15438.0580722266</v>
      </c>
    </row>
    <row r="14" spans="1:9" ht="15">
      <c r="A14" s="3" t="s">
        <v>60</v>
      </c>
      <c r="B14" s="7" t="s">
        <v>11</v>
      </c>
      <c r="C14" s="43">
        <f>SUM(C12:C13)</f>
        <v>11081.91</v>
      </c>
      <c r="D14" s="86"/>
      <c r="E14" s="43">
        <f t="shared" ref="E14:G14" si="12">SUM(E12:E13)</f>
        <v>62939712277.764</v>
      </c>
      <c r="F14" s="43">
        <f t="shared" si="12"/>
        <v>4081000</v>
      </c>
      <c r="G14" s="43">
        <f t="shared" si="12"/>
        <v>4076919</v>
      </c>
      <c r="H14" s="43">
        <f t="shared" si="5"/>
        <v>15422.620014154374</v>
      </c>
      <c r="I14" s="66">
        <f t="shared" si="6"/>
        <v>15438.0580722266</v>
      </c>
    </row>
    <row r="15" spans="1:9" ht="15">
      <c r="A15" s="3" t="s">
        <v>61</v>
      </c>
      <c r="B15" s="7" t="s">
        <v>11</v>
      </c>
      <c r="C15" s="28">
        <v>0</v>
      </c>
      <c r="D15" s="28">
        <v>0</v>
      </c>
      <c r="E15" s="28">
        <f>C15*D15</f>
        <v>0</v>
      </c>
      <c r="F15" s="28">
        <v>0</v>
      </c>
      <c r="G15" s="28">
        <v>0</v>
      </c>
      <c r="H15" s="28">
        <f t="shared" si="5"/>
        <v>0</v>
      </c>
      <c r="I15" s="89">
        <f t="shared" si="6"/>
        <v>0</v>
      </c>
    </row>
    <row r="16" spans="1:9" ht="15">
      <c r="A16" s="3" t="s">
        <v>62</v>
      </c>
      <c r="B16" s="7" t="s">
        <v>11</v>
      </c>
      <c r="C16" s="9">
        <v>17914.98</v>
      </c>
      <c r="D16" s="20">
        <v>5767280.1799999997</v>
      </c>
      <c r="E16" s="9">
        <f>C16*D16</f>
        <v>103320709079.09639</v>
      </c>
      <c r="F16" s="9">
        <v>6689000</v>
      </c>
      <c r="G16" s="9">
        <v>6622110</v>
      </c>
      <c r="H16" s="9">
        <f t="shared" si="5"/>
        <v>15446.361052339122</v>
      </c>
      <c r="I16" s="90">
        <f t="shared" si="6"/>
        <v>15602.384901352649</v>
      </c>
    </row>
    <row r="17" spans="1:9" ht="15">
      <c r="A17" s="3" t="s">
        <v>63</v>
      </c>
      <c r="B17" s="7" t="s">
        <v>11</v>
      </c>
      <c r="C17" s="28">
        <v>0</v>
      </c>
      <c r="D17" s="28">
        <v>0</v>
      </c>
      <c r="E17" s="28">
        <f>C17*D17</f>
        <v>0</v>
      </c>
      <c r="F17" s="28">
        <v>0</v>
      </c>
      <c r="G17" s="28">
        <v>0</v>
      </c>
      <c r="H17" s="28">
        <f t="shared" si="5"/>
        <v>0</v>
      </c>
      <c r="I17" s="89">
        <f t="shared" si="6"/>
        <v>0</v>
      </c>
    </row>
    <row r="18" spans="1:9" ht="15">
      <c r="A18" s="3" t="s">
        <v>64</v>
      </c>
      <c r="B18" s="7" t="s">
        <v>11</v>
      </c>
      <c r="C18" s="43">
        <f>SUM(C15:C17)</f>
        <v>17914.98</v>
      </c>
      <c r="D18" s="91"/>
      <c r="E18" s="43">
        <f>SUM(E15:E17)</f>
        <v>103320709079.09639</v>
      </c>
      <c r="F18" s="43">
        <f t="shared" ref="F18:G18" si="13">SUM(F15:F17)</f>
        <v>6689000</v>
      </c>
      <c r="G18" s="43">
        <f t="shared" si="13"/>
        <v>6622110</v>
      </c>
      <c r="H18" s="43">
        <f t="shared" si="5"/>
        <v>15446.361052339122</v>
      </c>
      <c r="I18" s="66">
        <f t="shared" si="6"/>
        <v>15602.384901352649</v>
      </c>
    </row>
    <row r="19" spans="1:9" ht="15">
      <c r="A19" s="56" t="s">
        <v>65</v>
      </c>
      <c r="B19" s="7" t="s">
        <v>11</v>
      </c>
      <c r="C19" s="36">
        <v>13475.74</v>
      </c>
      <c r="D19" s="92">
        <v>5767280.1799999997</v>
      </c>
      <c r="E19" s="9">
        <f t="shared" ref="E18:E24" si="14">C19*D19</f>
        <v>77718368212.833191</v>
      </c>
      <c r="F19" s="138">
        <v>12481000</v>
      </c>
      <c r="G19" s="138">
        <v>12478914</v>
      </c>
      <c r="H19" s="138">
        <f>IF(F19,($E19+$E20)/F19,0)</f>
        <v>10506.08572549215</v>
      </c>
      <c r="I19" s="152">
        <f>IF(G19,($E19+$E20)/G19,0)</f>
        <v>10507.841943607234</v>
      </c>
    </row>
    <row r="20" spans="1:9" ht="15">
      <c r="A20" s="56" t="s">
        <v>65</v>
      </c>
      <c r="B20" s="93" t="s">
        <v>12</v>
      </c>
      <c r="C20" s="36">
        <v>9208.2909874197121</v>
      </c>
      <c r="D20" s="92">
        <v>5800000</v>
      </c>
      <c r="E20" s="9">
        <f t="shared" si="14"/>
        <v>53408087727.034332</v>
      </c>
      <c r="F20" s="151"/>
      <c r="G20" s="151"/>
      <c r="H20" s="151"/>
      <c r="I20" s="153"/>
    </row>
    <row r="21" spans="1:9" ht="15">
      <c r="A21" s="56" t="s">
        <v>66</v>
      </c>
      <c r="B21" s="93" t="s">
        <v>11</v>
      </c>
      <c r="C21" s="37">
        <v>0</v>
      </c>
      <c r="D21" s="94">
        <v>0</v>
      </c>
      <c r="E21" s="28">
        <f t="shared" si="14"/>
        <v>0</v>
      </c>
      <c r="F21" s="147">
        <v>0</v>
      </c>
      <c r="G21" s="147">
        <v>0</v>
      </c>
      <c r="H21" s="147">
        <f>IF(F21,($E21+$E22)/F21,0)</f>
        <v>0</v>
      </c>
      <c r="I21" s="149">
        <f>IF(G21,($E21+$E22)/G21,0)</f>
        <v>0</v>
      </c>
    </row>
    <row r="22" spans="1:9" ht="15">
      <c r="A22" s="56" t="s">
        <v>66</v>
      </c>
      <c r="B22" s="93" t="s">
        <v>12</v>
      </c>
      <c r="C22" s="37">
        <v>0</v>
      </c>
      <c r="D22" s="94">
        <v>0</v>
      </c>
      <c r="E22" s="28">
        <f t="shared" si="14"/>
        <v>0</v>
      </c>
      <c r="F22" s="148"/>
      <c r="G22" s="148"/>
      <c r="H22" s="148"/>
      <c r="I22" s="150"/>
    </row>
    <row r="23" spans="1:9" ht="15">
      <c r="A23" s="56" t="s">
        <v>67</v>
      </c>
      <c r="B23" s="93" t="s">
        <v>11</v>
      </c>
      <c r="C23" s="36">
        <v>4905.67</v>
      </c>
      <c r="D23" s="92">
        <v>5767280.1799999997</v>
      </c>
      <c r="E23" s="9">
        <f t="shared" si="14"/>
        <v>28292373360.620598</v>
      </c>
      <c r="F23" s="138">
        <v>8976000</v>
      </c>
      <c r="G23" s="138">
        <v>8974476</v>
      </c>
      <c r="H23" s="138">
        <f>IF(F23,($E23+$E24)/F23,0)</f>
        <v>10517.742383420931</v>
      </c>
      <c r="I23" s="152">
        <f>IF(G23,($E23+$E24)/G23,0)</f>
        <v>10519.528453091441</v>
      </c>
    </row>
    <row r="24" spans="1:9" ht="15">
      <c r="A24" s="56" t="s">
        <v>67</v>
      </c>
      <c r="B24" s="93" t="s">
        <v>12</v>
      </c>
      <c r="C24" s="36">
        <v>11399.117633269943</v>
      </c>
      <c r="D24" s="92">
        <v>5800000</v>
      </c>
      <c r="E24" s="9">
        <f t="shared" si="14"/>
        <v>66114882272.965668</v>
      </c>
      <c r="F24" s="151"/>
      <c r="G24" s="151"/>
      <c r="H24" s="151"/>
      <c r="I24" s="153"/>
    </row>
    <row r="25" spans="1:9" ht="15">
      <c r="A25" s="56" t="s">
        <v>68</v>
      </c>
      <c r="B25" s="7" t="s">
        <v>11</v>
      </c>
      <c r="C25" s="43">
        <f>SUM(C19:C24)</f>
        <v>38988.81862068965</v>
      </c>
      <c r="D25" s="96"/>
      <c r="E25" s="43">
        <f>SUM(E19:E24)</f>
        <v>225533711573.4538</v>
      </c>
      <c r="F25" s="43">
        <f>SUM(F19:F24)</f>
        <v>21457000</v>
      </c>
      <c r="G25" s="43">
        <f>SUM(G19:G24)</f>
        <v>21453390</v>
      </c>
      <c r="H25" s="43">
        <f t="shared" si="5"/>
        <v>10510.961997178254</v>
      </c>
      <c r="I25" s="66">
        <f t="shared" si="6"/>
        <v>10512.730695403096</v>
      </c>
    </row>
    <row r="26" spans="1:9" ht="15">
      <c r="A26" s="56" t="s">
        <v>69</v>
      </c>
      <c r="B26" s="7" t="s">
        <v>11</v>
      </c>
      <c r="C26" s="37">
        <v>0</v>
      </c>
      <c r="D26" s="37">
        <v>0</v>
      </c>
      <c r="E26" s="28">
        <f t="shared" ref="E26:E27" si="15">C26*D26</f>
        <v>0</v>
      </c>
      <c r="F26" s="37">
        <v>0</v>
      </c>
      <c r="G26" s="37">
        <v>0</v>
      </c>
      <c r="H26" s="28">
        <f t="shared" si="5"/>
        <v>0</v>
      </c>
      <c r="I26" s="89">
        <f t="shared" si="6"/>
        <v>0</v>
      </c>
    </row>
    <row r="27" spans="1:9" ht="15">
      <c r="A27" s="56" t="s">
        <v>70</v>
      </c>
      <c r="B27" s="7" t="s">
        <v>11</v>
      </c>
      <c r="C27" s="37">
        <v>0</v>
      </c>
      <c r="D27" s="94">
        <v>0</v>
      </c>
      <c r="E27" s="28">
        <f t="shared" si="15"/>
        <v>0</v>
      </c>
      <c r="F27" s="37">
        <v>0</v>
      </c>
      <c r="G27" s="37">
        <v>0</v>
      </c>
      <c r="H27" s="28">
        <f t="shared" si="5"/>
        <v>0</v>
      </c>
      <c r="I27" s="89">
        <f t="shared" si="6"/>
        <v>0</v>
      </c>
    </row>
    <row r="28" spans="1:9" ht="15">
      <c r="A28" s="3" t="s">
        <v>71</v>
      </c>
      <c r="B28" s="7" t="s">
        <v>11</v>
      </c>
      <c r="C28" s="87">
        <f>SUM(C26:C27)</f>
        <v>0</v>
      </c>
      <c r="D28" s="96"/>
      <c r="E28" s="87">
        <f t="shared" ref="E28:G28" si="16">SUM(E26:E27)</f>
        <v>0</v>
      </c>
      <c r="F28" s="87">
        <f t="shared" si="16"/>
        <v>0</v>
      </c>
      <c r="G28" s="87">
        <f t="shared" si="16"/>
        <v>0</v>
      </c>
      <c r="H28" s="87">
        <f t="shared" si="5"/>
        <v>0</v>
      </c>
      <c r="I28" s="88">
        <f t="shared" si="6"/>
        <v>0</v>
      </c>
    </row>
    <row r="29" spans="1:9" ht="15">
      <c r="A29" s="3" t="s">
        <v>72</v>
      </c>
      <c r="B29" s="7" t="s">
        <v>11</v>
      </c>
      <c r="C29" s="7">
        <v>0</v>
      </c>
      <c r="D29" s="94">
        <v>0</v>
      </c>
      <c r="E29" s="7">
        <v>0</v>
      </c>
      <c r="F29" s="7">
        <v>0</v>
      </c>
      <c r="G29" s="7">
        <v>0</v>
      </c>
      <c r="H29" s="28">
        <f t="shared" si="5"/>
        <v>0</v>
      </c>
      <c r="I29" s="88">
        <f t="shared" si="6"/>
        <v>0</v>
      </c>
    </row>
    <row r="30" spans="1:9" ht="15">
      <c r="A30" s="12" t="s">
        <v>73</v>
      </c>
      <c r="B30" s="71" t="s">
        <v>11</v>
      </c>
      <c r="C30" s="162">
        <v>2.19</v>
      </c>
      <c r="D30" s="98">
        <v>0</v>
      </c>
      <c r="E30" s="97">
        <v>0</v>
      </c>
      <c r="F30" s="97">
        <v>0</v>
      </c>
      <c r="G30" s="97">
        <v>0</v>
      </c>
      <c r="H30" s="97">
        <f t="shared" si="5"/>
        <v>0</v>
      </c>
      <c r="I30" s="83">
        <f t="shared" si="6"/>
        <v>0</v>
      </c>
    </row>
    <row r="31" spans="1:9" ht="15">
      <c r="A31" s="73" t="s">
        <v>74</v>
      </c>
      <c r="B31" s="99"/>
      <c r="C31" s="75"/>
      <c r="D31" s="100"/>
      <c r="E31" s="76">
        <f>SUM(E5,E8,E11,E14,E18,E25,E28,E29,E30)</f>
        <v>505448373375.31421</v>
      </c>
      <c r="F31" s="76">
        <f t="shared" ref="F31:G31" si="17">SUM(F5,F8,F11,F14,F18,F25,F28,F29,F30)</f>
        <v>39161000</v>
      </c>
      <c r="G31" s="76">
        <f t="shared" si="17"/>
        <v>39079485</v>
      </c>
      <c r="H31" s="76">
        <f t="shared" ref="H31" si="18">IF(F31,($E31)/F31,0)</f>
        <v>12906.93223807651</v>
      </c>
      <c r="I31" s="101">
        <f t="shared" ref="I31" si="19">IF(G31,($E31)/G31,0)</f>
        <v>12933.85451152476</v>
      </c>
    </row>
    <row r="33" spans="1:9" ht="15">
      <c r="A33" s="140" t="s">
        <v>19</v>
      </c>
      <c r="B33" s="141"/>
      <c r="C33" s="141"/>
      <c r="D33" s="141"/>
      <c r="E33" s="141"/>
      <c r="F33" s="141"/>
      <c r="G33" s="141"/>
      <c r="H33" s="141"/>
      <c r="I33" s="142"/>
    </row>
    <row r="34" spans="1:9" ht="15">
      <c r="A34" s="3" t="s">
        <v>1</v>
      </c>
      <c r="B34" s="4" t="s">
        <v>2</v>
      </c>
      <c r="C34" s="4" t="s">
        <v>3</v>
      </c>
      <c r="D34" s="4" t="s">
        <v>4</v>
      </c>
      <c r="E34" s="5" t="s">
        <v>5</v>
      </c>
      <c r="F34" s="4" t="s">
        <v>6</v>
      </c>
      <c r="G34" s="4" t="s">
        <v>7</v>
      </c>
      <c r="H34" s="4" t="s">
        <v>8</v>
      </c>
      <c r="I34" s="6" t="s">
        <v>9</v>
      </c>
    </row>
    <row r="35" spans="1:9" ht="15">
      <c r="A35" s="3" t="s">
        <v>49</v>
      </c>
      <c r="B35" s="7" t="s">
        <v>11</v>
      </c>
      <c r="C35" s="7">
        <v>0</v>
      </c>
      <c r="D35" s="7">
        <v>0</v>
      </c>
      <c r="E35" s="28">
        <f t="shared" ref="E35:E36" si="20">C35*D35</f>
        <v>0</v>
      </c>
      <c r="F35" s="7">
        <v>0</v>
      </c>
      <c r="G35" s="7">
        <v>0</v>
      </c>
      <c r="H35" s="28">
        <f t="shared" ref="H35:H36" si="21">IF(F35,($E35)/F35,0)</f>
        <v>0</v>
      </c>
      <c r="I35" s="30">
        <f t="shared" ref="I35:I36" si="22">IF(G35,($E35)/G35,0)</f>
        <v>0</v>
      </c>
    </row>
    <row r="36" spans="1:9" ht="15">
      <c r="A36" s="3" t="s">
        <v>50</v>
      </c>
      <c r="B36" s="7" t="s">
        <v>11</v>
      </c>
      <c r="C36" s="7">
        <v>0</v>
      </c>
      <c r="D36" s="7">
        <v>0</v>
      </c>
      <c r="E36" s="28">
        <f t="shared" si="20"/>
        <v>0</v>
      </c>
      <c r="F36" s="7">
        <v>0</v>
      </c>
      <c r="G36" s="7">
        <v>0</v>
      </c>
      <c r="H36" s="28">
        <f t="shared" si="21"/>
        <v>0</v>
      </c>
      <c r="I36" s="30">
        <f t="shared" si="22"/>
        <v>0</v>
      </c>
    </row>
    <row r="37" spans="1:9" ht="15">
      <c r="A37" s="3" t="s">
        <v>51</v>
      </c>
      <c r="B37" s="7" t="s">
        <v>11</v>
      </c>
      <c r="C37" s="4">
        <f>SUM(C35:C36)</f>
        <v>0</v>
      </c>
      <c r="D37" s="86"/>
      <c r="E37" s="4">
        <f t="shared" ref="E37" si="23">SUM(E35:E36)</f>
        <v>0</v>
      </c>
      <c r="F37" s="4">
        <f t="shared" ref="F37" si="24">SUM(F35:F36)</f>
        <v>0</v>
      </c>
      <c r="G37" s="4">
        <f t="shared" ref="G37" si="25">SUM(G35:G36)</f>
        <v>0</v>
      </c>
      <c r="H37" s="87">
        <f t="shared" ref="H37:H39" si="26">IF(F37,($E37)/F37,0)</f>
        <v>0</v>
      </c>
      <c r="I37" s="88">
        <f t="shared" ref="I37:I39" si="27">IF(G37,($E37)/G37,0)</f>
        <v>0</v>
      </c>
    </row>
    <row r="38" spans="1:9" ht="15">
      <c r="A38" s="3" t="s">
        <v>52</v>
      </c>
      <c r="B38" s="7" t="s">
        <v>11</v>
      </c>
      <c r="C38" s="7">
        <v>0</v>
      </c>
      <c r="D38" s="7">
        <v>0</v>
      </c>
      <c r="E38" s="28">
        <f t="shared" ref="E38:E39" si="28">C38*D38</f>
        <v>0</v>
      </c>
      <c r="F38" s="7">
        <v>0</v>
      </c>
      <c r="G38" s="7">
        <v>0</v>
      </c>
      <c r="H38" s="28">
        <f t="shared" si="26"/>
        <v>0</v>
      </c>
      <c r="I38" s="89">
        <f t="shared" si="27"/>
        <v>0</v>
      </c>
    </row>
    <row r="39" spans="1:9" ht="15">
      <c r="A39" s="3" t="s">
        <v>53</v>
      </c>
      <c r="B39" s="7" t="s">
        <v>11</v>
      </c>
      <c r="C39" s="7">
        <v>0</v>
      </c>
      <c r="D39" s="7">
        <v>0</v>
      </c>
      <c r="E39" s="28">
        <f t="shared" si="28"/>
        <v>0</v>
      </c>
      <c r="F39" s="7">
        <v>0</v>
      </c>
      <c r="G39" s="7">
        <v>0</v>
      </c>
      <c r="H39" s="28">
        <f t="shared" si="26"/>
        <v>0</v>
      </c>
      <c r="I39" s="89">
        <f t="shared" si="27"/>
        <v>0</v>
      </c>
    </row>
    <row r="40" spans="1:9" ht="15">
      <c r="A40" s="3" t="s">
        <v>54</v>
      </c>
      <c r="B40" s="7" t="s">
        <v>11</v>
      </c>
      <c r="C40" s="4">
        <f>SUM(C38:C39)</f>
        <v>0</v>
      </c>
      <c r="D40" s="86"/>
      <c r="E40" s="4">
        <f t="shared" ref="E40" si="29">SUM(E38:E39)</f>
        <v>0</v>
      </c>
      <c r="F40" s="4">
        <f t="shared" ref="F40" si="30">SUM(F38:F39)</f>
        <v>0</v>
      </c>
      <c r="G40" s="4">
        <f t="shared" ref="G40" si="31">SUM(G38:G39)</f>
        <v>0</v>
      </c>
      <c r="H40" s="87">
        <f t="shared" ref="H40:H42" si="32">IF(F40,($E40)/F40,0)</f>
        <v>0</v>
      </c>
      <c r="I40" s="88">
        <f t="shared" ref="I40:I42" si="33">IF(G40,($E40)/G40,0)</f>
        <v>0</v>
      </c>
    </row>
    <row r="41" spans="1:9" ht="15">
      <c r="A41" s="102" t="s">
        <v>55</v>
      </c>
      <c r="B41" s="7" t="s">
        <v>11</v>
      </c>
      <c r="C41" s="9">
        <v>10515.771428571346</v>
      </c>
      <c r="D41" s="20">
        <v>5679500.4000000004</v>
      </c>
      <c r="E41" s="9">
        <f t="shared" ref="E41:E62" si="34">C41*D41</f>
        <v>59724328034.879539</v>
      </c>
      <c r="F41" s="9">
        <v>3926000</v>
      </c>
      <c r="G41" s="9">
        <v>3922074</v>
      </c>
      <c r="H41" s="9">
        <f t="shared" si="32"/>
        <v>15212.51350862953</v>
      </c>
      <c r="I41" s="90">
        <f t="shared" si="33"/>
        <v>15227.741249879411</v>
      </c>
    </row>
    <row r="42" spans="1:9" ht="15">
      <c r="A42" s="102" t="s">
        <v>56</v>
      </c>
      <c r="B42" s="7" t="s">
        <v>11</v>
      </c>
      <c r="C42" s="9">
        <v>10064.01142857137</v>
      </c>
      <c r="D42" s="20">
        <v>5679500.4000000004</v>
      </c>
      <c r="E42" s="9">
        <f t="shared" si="34"/>
        <v>57158556934.175667</v>
      </c>
      <c r="F42" s="9">
        <v>3123000</v>
      </c>
      <c r="G42" s="9">
        <v>3119877</v>
      </c>
      <c r="H42" s="9">
        <f t="shared" si="32"/>
        <v>18302.451788080583</v>
      </c>
      <c r="I42" s="90">
        <f t="shared" si="33"/>
        <v>18320.772560641228</v>
      </c>
    </row>
    <row r="43" spans="1:9" ht="15">
      <c r="A43" s="103" t="s">
        <v>57</v>
      </c>
      <c r="B43" s="7" t="s">
        <v>11</v>
      </c>
      <c r="C43" s="43">
        <f>SUM(C41:C42)</f>
        <v>20579.782857142716</v>
      </c>
      <c r="D43" s="86"/>
      <c r="E43" s="43">
        <f>SUM(E41:E42)</f>
        <v>116882884969.05521</v>
      </c>
      <c r="F43" s="43">
        <f t="shared" ref="F43" si="35">SUM(F41:F42)</f>
        <v>7049000</v>
      </c>
      <c r="G43" s="43">
        <f t="shared" ref="G43" si="36">SUM(G41:G42)</f>
        <v>7041951</v>
      </c>
      <c r="H43" s="43">
        <f t="shared" ref="H43:H45" si="37">IF(F43,($E43)/F43,0)</f>
        <v>16581.484603355824</v>
      </c>
      <c r="I43" s="66">
        <f t="shared" ref="I43:I45" si="38">IF(G43,($E43)/G43,0)</f>
        <v>16598.082686041867</v>
      </c>
    </row>
    <row r="44" spans="1:9" ht="15">
      <c r="A44" s="56" t="s">
        <v>58</v>
      </c>
      <c r="B44" s="7" t="s">
        <v>11</v>
      </c>
      <c r="C44" s="7">
        <v>0</v>
      </c>
      <c r="D44" s="7">
        <v>0</v>
      </c>
      <c r="E44" s="28">
        <f t="shared" si="34"/>
        <v>0</v>
      </c>
      <c r="F44" s="7">
        <v>0</v>
      </c>
      <c r="G44" s="7">
        <v>0</v>
      </c>
      <c r="H44" s="28">
        <f t="shared" si="37"/>
        <v>0</v>
      </c>
      <c r="I44" s="89">
        <f t="shared" si="38"/>
        <v>0</v>
      </c>
    </row>
    <row r="45" spans="1:9" ht="15">
      <c r="A45" s="56" t="s">
        <v>59</v>
      </c>
      <c r="B45" s="7" t="s">
        <v>11</v>
      </c>
      <c r="C45" s="9">
        <v>11388.838809523791</v>
      </c>
      <c r="D45" s="20">
        <v>5679500.4000000004</v>
      </c>
      <c r="E45" s="9">
        <f t="shared" si="34"/>
        <v>64682914574.225899</v>
      </c>
      <c r="F45" s="9">
        <v>4212000</v>
      </c>
      <c r="G45" s="9">
        <v>4207788</v>
      </c>
      <c r="H45" s="9">
        <f t="shared" si="37"/>
        <v>15356.817325314791</v>
      </c>
      <c r="I45" s="90">
        <f t="shared" si="38"/>
        <v>15372.189514829621</v>
      </c>
    </row>
    <row r="46" spans="1:9" ht="15">
      <c r="A46" s="3" t="s">
        <v>60</v>
      </c>
      <c r="B46" s="7" t="s">
        <v>11</v>
      </c>
      <c r="C46" s="43">
        <f>SUM(C44:C45)</f>
        <v>11388.838809523791</v>
      </c>
      <c r="D46" s="86"/>
      <c r="E46" s="43">
        <f t="shared" ref="E46" si="39">SUM(E44:E45)</f>
        <v>64682914574.225899</v>
      </c>
      <c r="F46" s="43">
        <f t="shared" ref="F46" si="40">SUM(F44:F45)</f>
        <v>4212000</v>
      </c>
      <c r="G46" s="43">
        <f t="shared" ref="G46" si="41">SUM(G44:G45)</f>
        <v>4207788</v>
      </c>
      <c r="H46" s="43">
        <f t="shared" ref="H46:H48" si="42">IF(F46,($E46)/F46,0)</f>
        <v>15356.817325314791</v>
      </c>
      <c r="I46" s="66">
        <f t="shared" ref="I46:I48" si="43">IF(G46,($E46)/G46,0)</f>
        <v>15372.189514829621</v>
      </c>
    </row>
    <row r="47" spans="1:9" ht="15">
      <c r="A47" s="103" t="s">
        <v>61</v>
      </c>
      <c r="B47" s="7" t="s">
        <v>11</v>
      </c>
      <c r="C47" s="7">
        <v>0</v>
      </c>
      <c r="D47" s="7">
        <v>0</v>
      </c>
      <c r="E47" s="28">
        <f t="shared" si="34"/>
        <v>0</v>
      </c>
      <c r="F47" s="7">
        <v>0</v>
      </c>
      <c r="G47" s="7">
        <v>0</v>
      </c>
      <c r="H47" s="28">
        <f t="shared" si="42"/>
        <v>0</v>
      </c>
      <c r="I47" s="89">
        <f t="shared" si="43"/>
        <v>0</v>
      </c>
    </row>
    <row r="48" spans="1:9" ht="15">
      <c r="A48" s="103" t="s">
        <v>62</v>
      </c>
      <c r="B48" s="7" t="s">
        <v>11</v>
      </c>
      <c r="C48" s="9">
        <v>17386.34</v>
      </c>
      <c r="D48" s="20">
        <v>5767712.7699999996</v>
      </c>
      <c r="E48" s="9">
        <f t="shared" si="34"/>
        <v>100279415241.5618</v>
      </c>
      <c r="F48" s="9">
        <v>6387000</v>
      </c>
      <c r="G48" s="9">
        <v>6323130</v>
      </c>
      <c r="H48" s="9">
        <f t="shared" si="42"/>
        <v>15700.550374442117</v>
      </c>
      <c r="I48" s="90">
        <f t="shared" si="43"/>
        <v>15859.141792365774</v>
      </c>
    </row>
    <row r="49" spans="1:9" ht="15">
      <c r="A49" s="103" t="s">
        <v>63</v>
      </c>
      <c r="B49" s="7" t="s">
        <v>11</v>
      </c>
      <c r="C49" s="7">
        <v>0</v>
      </c>
      <c r="D49" s="7">
        <v>0</v>
      </c>
      <c r="E49" s="28">
        <f t="shared" si="34"/>
        <v>0</v>
      </c>
      <c r="F49" s="7">
        <v>0</v>
      </c>
      <c r="G49" s="7">
        <v>0</v>
      </c>
      <c r="H49" s="28">
        <f t="shared" ref="H49" si="44">IF(F49,($E49)/F49,0)</f>
        <v>0</v>
      </c>
      <c r="I49" s="89">
        <f t="shared" ref="I49" si="45">IF(G49,($E49)/G49,0)</f>
        <v>0</v>
      </c>
    </row>
    <row r="50" spans="1:9" ht="15">
      <c r="A50" s="103" t="s">
        <v>64</v>
      </c>
      <c r="B50" s="7" t="s">
        <v>11</v>
      </c>
      <c r="C50" s="43">
        <f>SUM(C47:C49)</f>
        <v>17386.34</v>
      </c>
      <c r="D50" s="91"/>
      <c r="E50" s="43">
        <f>SUM(E47:E49)</f>
        <v>100279415241.5618</v>
      </c>
      <c r="F50" s="43">
        <f t="shared" ref="F50" si="46">SUM(F47:F49)</f>
        <v>6387000</v>
      </c>
      <c r="G50" s="43">
        <f t="shared" ref="G50" si="47">SUM(G47:G49)</f>
        <v>6323130</v>
      </c>
      <c r="H50" s="43">
        <f t="shared" ref="H47:H55" si="48">IF(F50,($E50)/F50,0)</f>
        <v>15700.550374442117</v>
      </c>
      <c r="I50" s="66">
        <f t="shared" ref="I47:I55" si="49">IF(G50,($E50)/G50,0)</f>
        <v>15859.141792365774</v>
      </c>
    </row>
    <row r="51" spans="1:9" ht="15">
      <c r="A51" s="102" t="s">
        <v>65</v>
      </c>
      <c r="B51" s="7" t="s">
        <v>11</v>
      </c>
      <c r="C51" s="36">
        <v>13763.89</v>
      </c>
      <c r="D51" s="20">
        <v>5767712.7699999996</v>
      </c>
      <c r="E51" s="9">
        <f t="shared" si="34"/>
        <v>79386164117.87529</v>
      </c>
      <c r="F51" s="138">
        <v>7285000</v>
      </c>
      <c r="G51" s="138">
        <v>7283900</v>
      </c>
      <c r="H51" s="138">
        <f>IF(F51,($E51+$E52)/F51,0)</f>
        <v>10897.208526818846</v>
      </c>
      <c r="I51" s="152">
        <f>IF(G51,($E51+$E52)/G51,0)</f>
        <v>10898.854201440889</v>
      </c>
    </row>
    <row r="52" spans="1:9" ht="15">
      <c r="A52" s="102" t="s">
        <v>65</v>
      </c>
      <c r="B52" s="7" t="s">
        <v>12</v>
      </c>
      <c r="C52" s="37">
        <v>0</v>
      </c>
      <c r="D52" s="80">
        <v>0</v>
      </c>
      <c r="E52" s="104">
        <v>0</v>
      </c>
      <c r="F52" s="151"/>
      <c r="G52" s="151"/>
      <c r="H52" s="151"/>
      <c r="I52" s="153"/>
    </row>
    <row r="53" spans="1:9" ht="15">
      <c r="A53" s="102" t="s">
        <v>66</v>
      </c>
      <c r="B53" s="7" t="s">
        <v>11</v>
      </c>
      <c r="C53" s="95">
        <v>0</v>
      </c>
      <c r="D53" s="105">
        <v>0</v>
      </c>
      <c r="E53" s="38">
        <f t="shared" si="34"/>
        <v>0</v>
      </c>
      <c r="F53" s="147">
        <v>0</v>
      </c>
      <c r="G53" s="147">
        <v>0</v>
      </c>
      <c r="H53" s="147">
        <f>IF(F53,($E53+$E54)/F53,0)</f>
        <v>0</v>
      </c>
      <c r="I53" s="149">
        <f>IF(G53,($E53+$E54)/G53,0)</f>
        <v>0</v>
      </c>
    </row>
    <row r="54" spans="1:9" ht="15">
      <c r="A54" s="102" t="s">
        <v>66</v>
      </c>
      <c r="B54" s="7" t="s">
        <v>12</v>
      </c>
      <c r="C54" s="95">
        <v>0</v>
      </c>
      <c r="D54" s="105">
        <v>0</v>
      </c>
      <c r="E54" s="105">
        <v>0</v>
      </c>
      <c r="F54" s="148"/>
      <c r="G54" s="148"/>
      <c r="H54" s="148"/>
      <c r="I54" s="150"/>
    </row>
    <row r="55" spans="1:9" ht="15">
      <c r="A55" s="102" t="s">
        <v>67</v>
      </c>
      <c r="B55" s="7" t="s">
        <v>11</v>
      </c>
      <c r="C55" s="95">
        <v>0</v>
      </c>
      <c r="D55" s="105">
        <v>0</v>
      </c>
      <c r="E55" s="38">
        <f t="shared" si="34"/>
        <v>0</v>
      </c>
      <c r="F55" s="156">
        <v>7026000</v>
      </c>
      <c r="G55" s="156">
        <v>7024740</v>
      </c>
      <c r="H55" s="156">
        <f>IF(F55,($E55+$E56)/F55,0)</f>
        <v>11112.357529177341</v>
      </c>
      <c r="I55" s="158">
        <f>IF(G55,($E55+$E56)/G55,0)</f>
        <v>11114.350709065389</v>
      </c>
    </row>
    <row r="56" spans="1:9" ht="15">
      <c r="A56" s="102" t="s">
        <v>67</v>
      </c>
      <c r="B56" s="7" t="s">
        <v>12</v>
      </c>
      <c r="C56" s="106">
        <v>13461.28</v>
      </c>
      <c r="D56" s="107">
        <v>5800000</v>
      </c>
      <c r="E56" s="33">
        <f t="shared" si="34"/>
        <v>78075424000</v>
      </c>
      <c r="F56" s="157"/>
      <c r="G56" s="157"/>
      <c r="H56" s="157"/>
      <c r="I56" s="159"/>
    </row>
    <row r="57" spans="1:9" ht="15">
      <c r="A57" s="102" t="s">
        <v>68</v>
      </c>
      <c r="B57" s="7" t="s">
        <v>11</v>
      </c>
      <c r="C57" s="43">
        <f>SUM(C51:C56)</f>
        <v>27225.17</v>
      </c>
      <c r="D57" s="96"/>
      <c r="E57" s="43">
        <f>SUM(E51:E56)</f>
        <v>157461588117.87531</v>
      </c>
      <c r="F57" s="43">
        <f>SUM(F51:F56)</f>
        <v>14311000</v>
      </c>
      <c r="G57" s="43">
        <f>SUM(G51:G56)</f>
        <v>14308640</v>
      </c>
      <c r="H57" s="43">
        <f t="shared" ref="H57:H59" si="50">IF(F57,($E57)/F57,0)</f>
        <v>11002.836148268836</v>
      </c>
      <c r="I57" s="66">
        <f t="shared" ref="I57:I59" si="51">IF(G57,($E57)/G57,0)</f>
        <v>11004.650904479762</v>
      </c>
    </row>
    <row r="58" spans="1:9" ht="15">
      <c r="A58" s="102" t="s">
        <v>69</v>
      </c>
      <c r="B58" s="7" t="s">
        <v>11</v>
      </c>
      <c r="C58" s="7">
        <v>0</v>
      </c>
      <c r="D58" s="7">
        <v>0</v>
      </c>
      <c r="E58" s="28">
        <f t="shared" si="34"/>
        <v>0</v>
      </c>
      <c r="F58" s="7">
        <v>0</v>
      </c>
      <c r="G58" s="7">
        <v>0</v>
      </c>
      <c r="H58" s="28">
        <f t="shared" si="50"/>
        <v>0</v>
      </c>
      <c r="I58" s="89">
        <f t="shared" si="51"/>
        <v>0</v>
      </c>
    </row>
    <row r="59" spans="1:9" ht="15">
      <c r="A59" s="102" t="s">
        <v>70</v>
      </c>
      <c r="B59" s="7" t="s">
        <v>11</v>
      </c>
      <c r="C59" s="37">
        <v>0</v>
      </c>
      <c r="D59" s="94">
        <v>0</v>
      </c>
      <c r="E59" s="28">
        <f t="shared" si="34"/>
        <v>0</v>
      </c>
      <c r="F59" s="37">
        <v>0</v>
      </c>
      <c r="G59" s="37">
        <v>0</v>
      </c>
      <c r="H59" s="28">
        <f t="shared" si="50"/>
        <v>0</v>
      </c>
      <c r="I59" s="89">
        <f t="shared" si="51"/>
        <v>0</v>
      </c>
    </row>
    <row r="60" spans="1:9" ht="15">
      <c r="A60" s="103" t="s">
        <v>71</v>
      </c>
      <c r="B60" s="7" t="s">
        <v>11</v>
      </c>
      <c r="C60" s="87">
        <f>SUM(C58:C59)</f>
        <v>0</v>
      </c>
      <c r="D60" s="96"/>
      <c r="E60" s="87">
        <f t="shared" ref="E60" si="52">SUM(E58:E59)</f>
        <v>0</v>
      </c>
      <c r="F60" s="87">
        <f t="shared" ref="F60" si="53">SUM(F58:F59)</f>
        <v>0</v>
      </c>
      <c r="G60" s="87">
        <f t="shared" ref="G60" si="54">SUM(G58:G59)</f>
        <v>0</v>
      </c>
      <c r="H60" s="87">
        <f t="shared" ref="H60:H63" si="55">IF(F60,($E60)/F60,0)</f>
        <v>0</v>
      </c>
      <c r="I60" s="88">
        <f t="shared" ref="I60:I63" si="56">IF(G60,($E60)/G60,0)</f>
        <v>0</v>
      </c>
    </row>
    <row r="61" spans="1:9" ht="15">
      <c r="A61" s="103" t="s">
        <v>72</v>
      </c>
      <c r="B61" s="7" t="s">
        <v>11</v>
      </c>
      <c r="C61" s="37">
        <v>0</v>
      </c>
      <c r="D61" s="37">
        <v>0</v>
      </c>
      <c r="E61" s="28">
        <f t="shared" si="34"/>
        <v>0</v>
      </c>
      <c r="F61" s="37">
        <v>0</v>
      </c>
      <c r="G61" s="37">
        <v>0</v>
      </c>
      <c r="H61" s="28">
        <f t="shared" si="55"/>
        <v>0</v>
      </c>
      <c r="I61" s="88">
        <f t="shared" si="56"/>
        <v>0</v>
      </c>
    </row>
    <row r="62" spans="1:9" ht="15">
      <c r="A62" s="108" t="s">
        <v>73</v>
      </c>
      <c r="B62" s="71" t="s">
        <v>11</v>
      </c>
      <c r="C62" s="72">
        <v>4.4000000000000004</v>
      </c>
      <c r="D62" s="97">
        <v>0</v>
      </c>
      <c r="E62" s="97">
        <f t="shared" si="34"/>
        <v>0</v>
      </c>
      <c r="F62" s="97">
        <v>0</v>
      </c>
      <c r="G62" s="97">
        <v>0</v>
      </c>
      <c r="H62" s="97">
        <f t="shared" si="55"/>
        <v>0</v>
      </c>
      <c r="I62" s="83">
        <f t="shared" si="56"/>
        <v>0</v>
      </c>
    </row>
    <row r="63" spans="1:9" ht="15">
      <c r="A63" s="12" t="s">
        <v>74</v>
      </c>
      <c r="B63" s="15"/>
      <c r="C63" s="15"/>
      <c r="D63" s="15"/>
      <c r="E63" s="16">
        <f>SUM(E37,E40,E43,E46,E50,E57,E60,E61,E62)</f>
        <v>439306802902.7182</v>
      </c>
      <c r="F63" s="16">
        <f>SUM(F37,F40,F43,F46,F50,F57,F60,F61,F62)</f>
        <v>31959000</v>
      </c>
      <c r="G63" s="16">
        <f>SUM(G37,G40,G43,G46,G50,G57,G60,G61,G62)</f>
        <v>31881509</v>
      </c>
      <c r="H63" s="109">
        <f t="shared" si="55"/>
        <v>13745.949588620364</v>
      </c>
      <c r="I63" s="101">
        <f t="shared" si="56"/>
        <v>13779.360409280445</v>
      </c>
    </row>
    <row r="65" spans="1:9" ht="15">
      <c r="A65" s="140" t="s">
        <v>20</v>
      </c>
      <c r="B65" s="141"/>
      <c r="C65" s="141"/>
      <c r="D65" s="141"/>
      <c r="E65" s="141"/>
      <c r="F65" s="141"/>
      <c r="G65" s="141"/>
      <c r="H65" s="141"/>
      <c r="I65" s="142"/>
    </row>
    <row r="66" spans="1:9" ht="15">
      <c r="A66" s="3" t="s">
        <v>1</v>
      </c>
      <c r="B66" s="4" t="s">
        <v>2</v>
      </c>
      <c r="C66" s="4" t="s">
        <v>3</v>
      </c>
      <c r="D66" s="4" t="s">
        <v>4</v>
      </c>
      <c r="E66" s="5" t="s">
        <v>5</v>
      </c>
      <c r="F66" s="4" t="s">
        <v>6</v>
      </c>
      <c r="G66" s="4" t="s">
        <v>7</v>
      </c>
      <c r="H66" s="4" t="s">
        <v>8</v>
      </c>
      <c r="I66" s="6" t="s">
        <v>9</v>
      </c>
    </row>
    <row r="67" spans="1:9" ht="15">
      <c r="A67" s="3" t="s">
        <v>49</v>
      </c>
      <c r="B67" s="7" t="s">
        <v>11</v>
      </c>
      <c r="C67" s="104">
        <v>0</v>
      </c>
      <c r="D67" s="104">
        <v>0</v>
      </c>
      <c r="E67" s="28">
        <f t="shared" ref="E67:E68" si="57">C67*D67</f>
        <v>0</v>
      </c>
      <c r="F67" s="104">
        <v>0</v>
      </c>
      <c r="G67" s="104">
        <v>0</v>
      </c>
      <c r="H67" s="28">
        <f t="shared" ref="H67:H69" si="58">IF(F67,($E67)/F67,0)</f>
        <v>0</v>
      </c>
      <c r="I67" s="30">
        <f t="shared" ref="I67:I69" si="59">IF(G67,($E67)/G67,0)</f>
        <v>0</v>
      </c>
    </row>
    <row r="68" spans="1:9" ht="15">
      <c r="A68" s="3" t="s">
        <v>50</v>
      </c>
      <c r="B68" s="7" t="s">
        <v>11</v>
      </c>
      <c r="C68" s="104">
        <v>0</v>
      </c>
      <c r="D68" s="104">
        <v>0</v>
      </c>
      <c r="E68" s="28">
        <f t="shared" si="57"/>
        <v>0</v>
      </c>
      <c r="F68" s="104">
        <v>0</v>
      </c>
      <c r="G68" s="104">
        <v>0</v>
      </c>
      <c r="H68" s="28">
        <f t="shared" si="58"/>
        <v>0</v>
      </c>
      <c r="I68" s="30">
        <f t="shared" si="59"/>
        <v>0</v>
      </c>
    </row>
    <row r="69" spans="1:9" ht="15">
      <c r="A69" s="3" t="s">
        <v>51</v>
      </c>
      <c r="B69" s="7" t="s">
        <v>11</v>
      </c>
      <c r="C69" s="87">
        <f t="shared" ref="C69:E69" si="60">SUM(C67:C68)</f>
        <v>0</v>
      </c>
      <c r="D69" s="110"/>
      <c r="E69" s="87">
        <f t="shared" si="60"/>
        <v>0</v>
      </c>
      <c r="F69" s="87">
        <f t="shared" ref="F69" si="61">SUM(F67:F68)</f>
        <v>0</v>
      </c>
      <c r="G69" s="87">
        <f t="shared" ref="G69" si="62">SUM(G67:G68)</f>
        <v>0</v>
      </c>
      <c r="H69" s="87">
        <f t="shared" si="58"/>
        <v>0</v>
      </c>
      <c r="I69" s="88">
        <f t="shared" si="59"/>
        <v>0</v>
      </c>
    </row>
    <row r="70" spans="1:9" ht="15">
      <c r="A70" s="3" t="s">
        <v>52</v>
      </c>
      <c r="B70" s="7" t="s">
        <v>11</v>
      </c>
      <c r="C70" s="104">
        <v>0</v>
      </c>
      <c r="D70" s="104">
        <v>0</v>
      </c>
      <c r="E70" s="28">
        <f t="shared" ref="E70:E71" si="63">C70*D70</f>
        <v>0</v>
      </c>
      <c r="F70" s="104">
        <v>0</v>
      </c>
      <c r="G70" s="104">
        <v>0</v>
      </c>
      <c r="H70" s="28">
        <f t="shared" ref="H70:H72" si="64">IF(F70,($E70)/F70,0)</f>
        <v>0</v>
      </c>
      <c r="I70" s="89">
        <f t="shared" ref="I70:I72" si="65">IF(G70,($E70)/G70,0)</f>
        <v>0</v>
      </c>
    </row>
    <row r="71" spans="1:9" ht="15">
      <c r="A71" s="3" t="s">
        <v>53</v>
      </c>
      <c r="B71" s="7" t="s">
        <v>11</v>
      </c>
      <c r="C71" s="104">
        <v>0</v>
      </c>
      <c r="D71" s="104">
        <v>0</v>
      </c>
      <c r="E71" s="28">
        <f t="shared" si="63"/>
        <v>0</v>
      </c>
      <c r="F71" s="104">
        <v>0</v>
      </c>
      <c r="G71" s="104">
        <v>0</v>
      </c>
      <c r="H71" s="28">
        <f t="shared" si="64"/>
        <v>0</v>
      </c>
      <c r="I71" s="89">
        <f t="shared" si="65"/>
        <v>0</v>
      </c>
    </row>
    <row r="72" spans="1:9" ht="15">
      <c r="A72" s="3" t="s">
        <v>54</v>
      </c>
      <c r="B72" s="7" t="s">
        <v>11</v>
      </c>
      <c r="C72" s="87">
        <f t="shared" ref="C72" si="66">SUM(C70:C71)</f>
        <v>0</v>
      </c>
      <c r="D72" s="110"/>
      <c r="E72" s="87">
        <f t="shared" ref="E72" si="67">SUM(E70:E71)</f>
        <v>0</v>
      </c>
      <c r="F72" s="87">
        <f t="shared" ref="F72" si="68">SUM(F70:F71)</f>
        <v>0</v>
      </c>
      <c r="G72" s="87">
        <f t="shared" ref="G72" si="69">SUM(G70:G71)</f>
        <v>0</v>
      </c>
      <c r="H72" s="87">
        <f t="shared" si="64"/>
        <v>0</v>
      </c>
      <c r="I72" s="88">
        <f t="shared" si="65"/>
        <v>0</v>
      </c>
    </row>
    <row r="73" spans="1:9" ht="15">
      <c r="A73" s="56" t="s">
        <v>55</v>
      </c>
      <c r="B73" s="7" t="s">
        <v>11</v>
      </c>
      <c r="C73" s="8">
        <v>2725.4328571429915</v>
      </c>
      <c r="D73" s="111">
        <v>5679500.4000000004</v>
      </c>
      <c r="E73" s="9">
        <f t="shared" ref="E73:E74" si="70">C73*D73</f>
        <v>15479097002.316763</v>
      </c>
      <c r="F73" s="8">
        <v>1070000</v>
      </c>
      <c r="G73" s="8">
        <v>1068930</v>
      </c>
      <c r="H73" s="9">
        <f t="shared" ref="H73:H75" si="71">IF(F73,($E73)/F73,0)</f>
        <v>14466.445796557722</v>
      </c>
      <c r="I73" s="90">
        <f t="shared" ref="I73:I75" si="72">IF(G73,($E73)/G73,0)</f>
        <v>14480.926723281003</v>
      </c>
    </row>
    <row r="74" spans="1:9" ht="15">
      <c r="A74" s="56" t="s">
        <v>56</v>
      </c>
      <c r="B74" s="7" t="s">
        <v>11</v>
      </c>
      <c r="C74" s="8">
        <v>7429.5000000000164</v>
      </c>
      <c r="D74" s="111">
        <v>5679500.4000000004</v>
      </c>
      <c r="E74" s="9">
        <f t="shared" si="70"/>
        <v>42195848221.800095</v>
      </c>
      <c r="F74" s="8">
        <v>2314000</v>
      </c>
      <c r="G74" s="8">
        <v>2311686</v>
      </c>
      <c r="H74" s="9">
        <f t="shared" si="71"/>
        <v>18235.025160674199</v>
      </c>
      <c r="I74" s="90">
        <f t="shared" si="72"/>
        <v>18253.27843911331</v>
      </c>
    </row>
    <row r="75" spans="1:9" ht="15">
      <c r="A75" s="3" t="s">
        <v>57</v>
      </c>
      <c r="B75" s="7" t="s">
        <v>11</v>
      </c>
      <c r="C75" s="43">
        <f t="shared" ref="C75" si="73">SUM(C73:C74)</f>
        <v>10154.932857143009</v>
      </c>
      <c r="D75" s="110"/>
      <c r="E75" s="43">
        <f t="shared" ref="E75" si="74">SUM(E73:E74)</f>
        <v>57674945224.116859</v>
      </c>
      <c r="F75" s="43">
        <f t="shared" ref="F75" si="75">SUM(F73:F74)</f>
        <v>3384000</v>
      </c>
      <c r="G75" s="43">
        <f t="shared" ref="G75" si="76">SUM(G73:G74)</f>
        <v>3380616</v>
      </c>
      <c r="H75" s="43">
        <f t="shared" si="71"/>
        <v>17043.423529585361</v>
      </c>
      <c r="I75" s="66">
        <f t="shared" si="72"/>
        <v>17060.484013598958</v>
      </c>
    </row>
    <row r="76" spans="1:9" ht="15">
      <c r="A76" s="56" t="s">
        <v>58</v>
      </c>
      <c r="B76" s="7" t="s">
        <v>11</v>
      </c>
      <c r="C76" s="104">
        <v>0</v>
      </c>
      <c r="D76" s="104">
        <v>0</v>
      </c>
      <c r="E76" s="28">
        <f t="shared" ref="E76:E77" si="77">C76*D76</f>
        <v>0</v>
      </c>
      <c r="F76" s="104">
        <v>0</v>
      </c>
      <c r="G76" s="104">
        <v>0</v>
      </c>
      <c r="H76" s="28">
        <f t="shared" ref="H76:H78" si="78">IF(F76,($E76)/F76,0)</f>
        <v>0</v>
      </c>
      <c r="I76" s="89">
        <f t="shared" ref="I76:I78" si="79">IF(G76,($E76)/G76,0)</f>
        <v>0</v>
      </c>
    </row>
    <row r="77" spans="1:9" ht="15">
      <c r="A77" s="56" t="s">
        <v>59</v>
      </c>
      <c r="B77" s="7" t="s">
        <v>11</v>
      </c>
      <c r="C77" s="8">
        <v>10016.575476190475</v>
      </c>
      <c r="D77" s="111">
        <v>5679500.4000000004</v>
      </c>
      <c r="E77" s="9">
        <f t="shared" si="77"/>
        <v>56889144423.653999</v>
      </c>
      <c r="F77" s="8">
        <v>3719000</v>
      </c>
      <c r="G77" s="8">
        <v>3715281</v>
      </c>
      <c r="H77" s="9">
        <f t="shared" si="78"/>
        <v>15296.892827011025</v>
      </c>
      <c r="I77" s="90">
        <f t="shared" si="79"/>
        <v>15312.205032043068</v>
      </c>
    </row>
    <row r="78" spans="1:9" ht="15">
      <c r="A78" s="3" t="s">
        <v>60</v>
      </c>
      <c r="B78" s="7" t="s">
        <v>11</v>
      </c>
      <c r="C78" s="43">
        <f t="shared" ref="C78" si="80">SUM(C76:C77)</f>
        <v>10016.575476190475</v>
      </c>
      <c r="D78" s="110"/>
      <c r="E78" s="43">
        <f t="shared" ref="E78" si="81">SUM(E76:E77)</f>
        <v>56889144423.653999</v>
      </c>
      <c r="F78" s="43">
        <f t="shared" ref="F78" si="82">SUM(F76:F77)</f>
        <v>3719000</v>
      </c>
      <c r="G78" s="43">
        <f t="shared" ref="G78" si="83">SUM(G76:G77)</f>
        <v>3715281</v>
      </c>
      <c r="H78" s="43">
        <f t="shared" si="78"/>
        <v>15296.892827011025</v>
      </c>
      <c r="I78" s="66">
        <f t="shared" si="79"/>
        <v>15312.205032043068</v>
      </c>
    </row>
    <row r="79" spans="1:9" ht="15">
      <c r="A79" s="3" t="s">
        <v>61</v>
      </c>
      <c r="B79" s="7" t="s">
        <v>11</v>
      </c>
      <c r="C79" s="104">
        <v>0</v>
      </c>
      <c r="D79" s="104">
        <v>0</v>
      </c>
      <c r="E79" s="28">
        <f t="shared" ref="E79:E81" si="84">C79*D79</f>
        <v>0</v>
      </c>
      <c r="F79" s="104">
        <v>0</v>
      </c>
      <c r="G79" s="104">
        <v>0</v>
      </c>
      <c r="H79" s="28">
        <f t="shared" ref="H79:H82" si="85">IF(F79,($E79)/F79,0)</f>
        <v>0</v>
      </c>
      <c r="I79" s="89">
        <f t="shared" ref="I79:I82" si="86">IF(G79,($E79)/G79,0)</f>
        <v>0</v>
      </c>
    </row>
    <row r="80" spans="1:9" ht="15">
      <c r="A80" s="3" t="s">
        <v>62</v>
      </c>
      <c r="B80" s="7" t="s">
        <v>11</v>
      </c>
      <c r="C80" s="8">
        <v>14763.76</v>
      </c>
      <c r="D80" s="111">
        <v>5768096.7999999998</v>
      </c>
      <c r="E80" s="9">
        <f t="shared" si="84"/>
        <v>85158796811.968002</v>
      </c>
      <c r="F80" s="8">
        <v>5328000</v>
      </c>
      <c r="G80" s="8">
        <v>5274720</v>
      </c>
      <c r="H80" s="9">
        <f t="shared" si="85"/>
        <v>15983.257659903904</v>
      </c>
      <c r="I80" s="90">
        <f t="shared" si="86"/>
        <v>16144.70470697364</v>
      </c>
    </row>
    <row r="81" spans="1:9" ht="15">
      <c r="A81" s="3" t="s">
        <v>63</v>
      </c>
      <c r="B81" s="7" t="s">
        <v>11</v>
      </c>
      <c r="C81" s="104">
        <v>0</v>
      </c>
      <c r="D81" s="104">
        <v>0</v>
      </c>
      <c r="E81" s="28">
        <f t="shared" si="84"/>
        <v>0</v>
      </c>
      <c r="F81" s="104">
        <v>0</v>
      </c>
      <c r="G81" s="104">
        <v>0</v>
      </c>
      <c r="H81" s="28">
        <f t="shared" si="85"/>
        <v>0</v>
      </c>
      <c r="I81" s="89">
        <f t="shared" si="86"/>
        <v>0</v>
      </c>
    </row>
    <row r="82" spans="1:9" ht="15">
      <c r="A82" s="3" t="s">
        <v>64</v>
      </c>
      <c r="B82" s="7" t="s">
        <v>11</v>
      </c>
      <c r="C82" s="112">
        <f>SUM(C79:C81)</f>
        <v>14763.76</v>
      </c>
      <c r="D82" s="110"/>
      <c r="E82" s="43">
        <f>SUM(E79:E81)</f>
        <v>85158796811.968002</v>
      </c>
      <c r="F82" s="112">
        <f>SUM(F79:F81)</f>
        <v>5328000</v>
      </c>
      <c r="G82" s="112">
        <f>SUM(G79:G81)</f>
        <v>5274720</v>
      </c>
      <c r="H82" s="43">
        <f t="shared" si="85"/>
        <v>15983.257659903904</v>
      </c>
      <c r="I82" s="66">
        <f t="shared" si="86"/>
        <v>16144.70470697364</v>
      </c>
    </row>
    <row r="83" spans="1:9" ht="15">
      <c r="A83" s="56" t="s">
        <v>65</v>
      </c>
      <c r="B83" s="7" t="s">
        <v>11</v>
      </c>
      <c r="C83" s="113">
        <v>8138.31</v>
      </c>
      <c r="D83" s="111">
        <v>5768096.7999999998</v>
      </c>
      <c r="E83" s="9">
        <f t="shared" ref="E83:E88" si="87">C83*D83</f>
        <v>46942559868.407997</v>
      </c>
      <c r="F83" s="154">
        <v>10796000</v>
      </c>
      <c r="G83" s="154">
        <v>10794067</v>
      </c>
      <c r="H83" s="138">
        <f>IF(F83,($E83+$E84)/F83,0)</f>
        <v>11237.630591738422</v>
      </c>
      <c r="I83" s="152">
        <f>IF(G83,($E83+$E84)/G83,0)</f>
        <v>11239.643025044035</v>
      </c>
    </row>
    <row r="84" spans="1:9" ht="15">
      <c r="A84" s="56" t="s">
        <v>65</v>
      </c>
      <c r="B84" s="7" t="s">
        <v>12</v>
      </c>
      <c r="C84" s="113">
        <v>12823.948275862067</v>
      </c>
      <c r="D84" s="111">
        <v>5800000</v>
      </c>
      <c r="E84" s="9">
        <f t="shared" si="87"/>
        <v>74378899999.999985</v>
      </c>
      <c r="F84" s="155"/>
      <c r="G84" s="155"/>
      <c r="H84" s="151"/>
      <c r="I84" s="153"/>
    </row>
    <row r="85" spans="1:9" ht="15">
      <c r="A85" s="56" t="s">
        <v>66</v>
      </c>
      <c r="B85" s="7" t="s">
        <v>11</v>
      </c>
      <c r="C85" s="113">
        <v>0</v>
      </c>
      <c r="D85" s="111">
        <v>0</v>
      </c>
      <c r="E85" s="28">
        <f t="shared" si="87"/>
        <v>0</v>
      </c>
      <c r="F85" s="154">
        <v>0</v>
      </c>
      <c r="G85" s="154">
        <v>0</v>
      </c>
      <c r="H85" s="147">
        <f>IF(F85,($E85+$E86)/F85,0)</f>
        <v>0</v>
      </c>
      <c r="I85" s="149">
        <f>IF(G85,($E85+$E86)/G85,0)</f>
        <v>0</v>
      </c>
    </row>
    <row r="86" spans="1:9" ht="15">
      <c r="A86" s="56" t="s">
        <v>66</v>
      </c>
      <c r="B86" s="7" t="s">
        <v>12</v>
      </c>
      <c r="C86" s="113">
        <v>0</v>
      </c>
      <c r="D86" s="111">
        <v>0</v>
      </c>
      <c r="E86" s="28">
        <f t="shared" si="87"/>
        <v>0</v>
      </c>
      <c r="F86" s="155"/>
      <c r="G86" s="155"/>
      <c r="H86" s="148"/>
      <c r="I86" s="150"/>
    </row>
    <row r="87" spans="1:9" ht="15">
      <c r="A87" s="56" t="s">
        <v>67</v>
      </c>
      <c r="B87" s="7" t="s">
        <v>11</v>
      </c>
      <c r="C87" s="113">
        <v>0</v>
      </c>
      <c r="D87" s="111">
        <v>0</v>
      </c>
      <c r="E87" s="28">
        <f t="shared" si="87"/>
        <v>0</v>
      </c>
      <c r="F87" s="154">
        <v>0</v>
      </c>
      <c r="G87" s="154">
        <v>0</v>
      </c>
      <c r="H87" s="147">
        <f>IF(F87,($E87+$E88)/F87,0)</f>
        <v>0</v>
      </c>
      <c r="I87" s="149">
        <f>IF(G87,($E87+$E88)/G87,0)</f>
        <v>0</v>
      </c>
    </row>
    <row r="88" spans="1:9" ht="15">
      <c r="A88" s="56" t="s">
        <v>67</v>
      </c>
      <c r="B88" s="7" t="s">
        <v>12</v>
      </c>
      <c r="C88" s="113">
        <v>0</v>
      </c>
      <c r="D88" s="114">
        <v>0</v>
      </c>
      <c r="E88" s="28">
        <f t="shared" si="87"/>
        <v>0</v>
      </c>
      <c r="F88" s="155"/>
      <c r="G88" s="155"/>
      <c r="H88" s="148"/>
      <c r="I88" s="150"/>
    </row>
    <row r="89" spans="1:9" ht="15">
      <c r="A89" s="56" t="s">
        <v>68</v>
      </c>
      <c r="B89" s="7" t="s">
        <v>11</v>
      </c>
      <c r="C89" s="112">
        <f>SUM(C83:C87)</f>
        <v>20962.258275862067</v>
      </c>
      <c r="D89" s="115"/>
      <c r="E89" s="43">
        <f>SUM(E83:E88)</f>
        <v>121321459868.40799</v>
      </c>
      <c r="F89" s="112">
        <f>SUM(F83:F88)</f>
        <v>10796000</v>
      </c>
      <c r="G89" s="112">
        <f>SUM(G83:G88)</f>
        <v>10794067</v>
      </c>
      <c r="H89" s="43">
        <f t="shared" ref="H83:H89" si="88">IF(F89,($E89)/F89,0)</f>
        <v>11237.630591738422</v>
      </c>
      <c r="I89" s="66">
        <f t="shared" ref="I83:I89" si="89">IF(G89,($E89)/G89,0)</f>
        <v>11239.643025044035</v>
      </c>
    </row>
    <row r="90" spans="1:9" ht="15">
      <c r="A90" s="56" t="s">
        <v>69</v>
      </c>
      <c r="B90" s="7" t="s">
        <v>11</v>
      </c>
      <c r="C90" s="104">
        <v>0</v>
      </c>
      <c r="D90" s="104">
        <v>0</v>
      </c>
      <c r="E90" s="28">
        <f t="shared" ref="E90:E91" si="90">C90*D90</f>
        <v>0</v>
      </c>
      <c r="F90" s="104">
        <v>0</v>
      </c>
      <c r="G90" s="104">
        <v>0</v>
      </c>
      <c r="H90" s="28">
        <f t="shared" ref="H90:H92" si="91">IF(F90,($E90)/F90,0)</f>
        <v>0</v>
      </c>
      <c r="I90" s="89">
        <f t="shared" ref="I90:I92" si="92">IF(G90,($E90)/G90,0)</f>
        <v>0</v>
      </c>
    </row>
    <row r="91" spans="1:9" ht="15">
      <c r="A91" s="56" t="s">
        <v>70</v>
      </c>
      <c r="B91" s="7" t="s">
        <v>11</v>
      </c>
      <c r="C91" s="113">
        <v>0</v>
      </c>
      <c r="D91" s="113">
        <v>0</v>
      </c>
      <c r="E91" s="28">
        <f t="shared" si="90"/>
        <v>0</v>
      </c>
      <c r="F91" s="113">
        <v>0</v>
      </c>
      <c r="G91" s="113">
        <v>0</v>
      </c>
      <c r="H91" s="28">
        <f t="shared" si="91"/>
        <v>0</v>
      </c>
      <c r="I91" s="89">
        <f t="shared" si="92"/>
        <v>0</v>
      </c>
    </row>
    <row r="92" spans="1:9" ht="15">
      <c r="A92" s="3" t="s">
        <v>71</v>
      </c>
      <c r="B92" s="7" t="s">
        <v>11</v>
      </c>
      <c r="C92" s="87">
        <f t="shared" ref="C92" si="93">SUM(C90:C91)</f>
        <v>0</v>
      </c>
      <c r="D92" s="115"/>
      <c r="E92" s="87">
        <f t="shared" ref="E92" si="94">SUM(E90:E91)</f>
        <v>0</v>
      </c>
      <c r="F92" s="87">
        <f t="shared" ref="F92" si="95">SUM(F90:F91)</f>
        <v>0</v>
      </c>
      <c r="G92" s="87">
        <f t="shared" ref="G92" si="96">SUM(G90:G91)</f>
        <v>0</v>
      </c>
      <c r="H92" s="87">
        <f t="shared" si="91"/>
        <v>0</v>
      </c>
      <c r="I92" s="88">
        <f t="shared" si="92"/>
        <v>0</v>
      </c>
    </row>
    <row r="93" spans="1:9" ht="15">
      <c r="A93" s="3" t="s">
        <v>72</v>
      </c>
      <c r="B93" s="7" t="s">
        <v>11</v>
      </c>
      <c r="C93" s="116">
        <v>0</v>
      </c>
      <c r="D93" s="117">
        <v>0</v>
      </c>
      <c r="E93" s="87">
        <f t="shared" ref="E93:E94" si="97">C93*D93</f>
        <v>0</v>
      </c>
      <c r="F93" s="117">
        <v>0</v>
      </c>
      <c r="G93" s="117">
        <v>0</v>
      </c>
      <c r="H93" s="118">
        <f t="shared" ref="H93:H95" si="98">IF(F93,($E93)/F93,0)</f>
        <v>0</v>
      </c>
      <c r="I93" s="119">
        <f t="shared" ref="I93:I95" si="99">IF(G93,($E93)/G93,0)</f>
        <v>0</v>
      </c>
    </row>
    <row r="94" spans="1:9" ht="15">
      <c r="A94" s="12" t="s">
        <v>73</v>
      </c>
      <c r="B94" s="71" t="s">
        <v>11</v>
      </c>
      <c r="C94" s="120">
        <v>1.9285714285714286</v>
      </c>
      <c r="D94" s="121">
        <v>0</v>
      </c>
      <c r="E94" s="82">
        <f t="shared" si="97"/>
        <v>0</v>
      </c>
      <c r="F94" s="122">
        <v>0</v>
      </c>
      <c r="G94" s="123">
        <v>0</v>
      </c>
      <c r="H94" s="82">
        <f t="shared" si="98"/>
        <v>0</v>
      </c>
      <c r="I94" s="83">
        <f t="shared" si="99"/>
        <v>0</v>
      </c>
    </row>
    <row r="95" spans="1:9" ht="15">
      <c r="A95" s="73" t="s">
        <v>74</v>
      </c>
      <c r="B95" s="99"/>
      <c r="C95" s="99"/>
      <c r="D95" s="99"/>
      <c r="E95" s="76">
        <f>SUM(E69,E72,E75,E78,E82,E89,E92,E93,E94)</f>
        <v>321044346328.14685</v>
      </c>
      <c r="F95" s="76">
        <f t="shared" ref="F95:G95" si="100">SUM(F69,F72,F75,F78,F82,F89,F92,F93,F94)</f>
        <v>23227000</v>
      </c>
      <c r="G95" s="76">
        <f t="shared" si="100"/>
        <v>23164684</v>
      </c>
      <c r="H95" s="109">
        <f t="shared" si="98"/>
        <v>13822.032390241824</v>
      </c>
      <c r="I95" s="101">
        <f t="shared" si="99"/>
        <v>13859.215447452116</v>
      </c>
    </row>
  </sheetData>
  <mergeCells count="39">
    <mergeCell ref="H87:H88"/>
    <mergeCell ref="I87:I88"/>
    <mergeCell ref="F87:F88"/>
    <mergeCell ref="G87:G88"/>
    <mergeCell ref="F51:F52"/>
    <mergeCell ref="F53:F54"/>
    <mergeCell ref="G51:G52"/>
    <mergeCell ref="G53:G54"/>
    <mergeCell ref="F55:F56"/>
    <mergeCell ref="G55:G56"/>
    <mergeCell ref="H51:H52"/>
    <mergeCell ref="I51:I52"/>
    <mergeCell ref="H53:H54"/>
    <mergeCell ref="I53:I54"/>
    <mergeCell ref="H55:H56"/>
    <mergeCell ref="I55:I56"/>
    <mergeCell ref="A1:I1"/>
    <mergeCell ref="A33:I33"/>
    <mergeCell ref="A65:I65"/>
    <mergeCell ref="F85:F86"/>
    <mergeCell ref="G85:G86"/>
    <mergeCell ref="H85:H86"/>
    <mergeCell ref="I85:I86"/>
    <mergeCell ref="F83:F84"/>
    <mergeCell ref="G83:G84"/>
    <mergeCell ref="H83:H84"/>
    <mergeCell ref="I83:I84"/>
    <mergeCell ref="F19:F20"/>
    <mergeCell ref="G19:G20"/>
    <mergeCell ref="H19:H20"/>
    <mergeCell ref="I19:I20"/>
    <mergeCell ref="H21:H22"/>
    <mergeCell ref="F21:F22"/>
    <mergeCell ref="G21:G22"/>
    <mergeCell ref="I21:I22"/>
    <mergeCell ref="F23:F24"/>
    <mergeCell ref="H23:H24"/>
    <mergeCell ref="G23:G24"/>
    <mergeCell ref="I23:I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D21" sqref="D21"/>
    </sheetView>
  </sheetViews>
  <sheetFormatPr defaultRowHeight="14.25"/>
  <cols>
    <col min="1" max="1" width="17.28515625" style="2" bestFit="1" customWidth="1"/>
    <col min="2" max="2" width="10.5703125" style="2" bestFit="1" customWidth="1"/>
    <col min="3" max="3" width="26.7109375" style="2" bestFit="1" customWidth="1"/>
    <col min="4" max="4" width="29.42578125" style="2" bestFit="1" customWidth="1"/>
    <col min="5" max="5" width="18.5703125" style="2" bestFit="1" customWidth="1"/>
    <col min="6" max="6" width="26.28515625" style="2" bestFit="1" customWidth="1"/>
    <col min="7" max="7" width="23.28515625" style="2" bestFit="1" customWidth="1"/>
    <col min="8" max="8" width="29.140625" style="2" bestFit="1" customWidth="1"/>
    <col min="9" max="9" width="26.28515625" style="2" bestFit="1" customWidth="1"/>
    <col min="10" max="16384" width="9.140625" style="2"/>
  </cols>
  <sheetData>
    <row r="1" spans="1:9" ht="15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ht="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15">
      <c r="A3" s="3" t="s">
        <v>75</v>
      </c>
      <c r="B3" s="7" t="s">
        <v>12</v>
      </c>
      <c r="C3" s="8">
        <v>100333.21379310345</v>
      </c>
      <c r="D3" s="9">
        <v>5800000</v>
      </c>
      <c r="E3" s="9">
        <f>C3*D3</f>
        <v>581932640000</v>
      </c>
      <c r="F3" s="136">
        <v>61969190</v>
      </c>
      <c r="G3" s="160">
        <v>61968153</v>
      </c>
      <c r="H3" s="136">
        <f>IF(F3,($E3+$E4)/F3,0)</f>
        <v>10661.391600056602</v>
      </c>
      <c r="I3" s="137">
        <f>IF(G3,($E3+$E4)/G3,0)</f>
        <v>10661.570012072356</v>
      </c>
    </row>
    <row r="4" spans="1:9" ht="15">
      <c r="A4" s="3"/>
      <c r="B4" s="7" t="s">
        <v>11</v>
      </c>
      <c r="C4" s="10">
        <v>13612.54</v>
      </c>
      <c r="D4" s="9">
        <v>5784751.54</v>
      </c>
      <c r="E4" s="9">
        <f t="shared" ref="E4:E6" si="0">C4*D4</f>
        <v>78745161728.3116</v>
      </c>
      <c r="F4" s="136"/>
      <c r="G4" s="160"/>
      <c r="H4" s="136"/>
      <c r="I4" s="137"/>
    </row>
    <row r="5" spans="1:9" ht="15">
      <c r="A5" s="3" t="s">
        <v>76</v>
      </c>
      <c r="B5" s="7" t="s">
        <v>12</v>
      </c>
      <c r="C5" s="11">
        <v>20619.729310344825</v>
      </c>
      <c r="D5" s="9">
        <v>5800000</v>
      </c>
      <c r="E5" s="9">
        <f t="shared" si="0"/>
        <v>119594429999.99998</v>
      </c>
      <c r="F5" s="136">
        <v>10755685</v>
      </c>
      <c r="G5" s="160">
        <v>10755514</v>
      </c>
      <c r="H5" s="136">
        <f>IF(F5,($E5+$E6)/F5,0)</f>
        <v>11119.183018096939</v>
      </c>
      <c r="I5" s="137">
        <f>IF(G5,($E5+$E6)/G5,0)</f>
        <v>11119.359800005837</v>
      </c>
    </row>
    <row r="6" spans="1:9" ht="15">
      <c r="A6" s="3"/>
      <c r="B6" s="7" t="s">
        <v>11</v>
      </c>
      <c r="C6" s="28">
        <v>0</v>
      </c>
      <c r="D6" s="28">
        <v>0</v>
      </c>
      <c r="E6" s="28">
        <f t="shared" si="0"/>
        <v>0</v>
      </c>
      <c r="F6" s="136"/>
      <c r="G6" s="160"/>
      <c r="H6" s="136"/>
      <c r="I6" s="137"/>
    </row>
    <row r="7" spans="1:9" ht="15">
      <c r="A7" s="12" t="s">
        <v>77</v>
      </c>
      <c r="B7" s="13"/>
      <c r="C7" s="14"/>
      <c r="D7" s="15"/>
      <c r="E7" s="16">
        <f>SUM(E3:E6)</f>
        <v>780272231728.31165</v>
      </c>
      <c r="F7" s="16">
        <f>SUM(F3:F6)</f>
        <v>72724875</v>
      </c>
      <c r="G7" s="16">
        <f>SUM(G3:G6)</f>
        <v>72723667</v>
      </c>
      <c r="H7" s="16">
        <f>$E7/F7</f>
        <v>10729.096911178076</v>
      </c>
      <c r="I7" s="65">
        <f>$E7/G7</f>
        <v>10729.275130313652</v>
      </c>
    </row>
    <row r="9" spans="1:9" ht="15">
      <c r="A9" s="133" t="s">
        <v>19</v>
      </c>
      <c r="B9" s="134"/>
      <c r="C9" s="134"/>
      <c r="D9" s="134"/>
      <c r="E9" s="134"/>
      <c r="F9" s="134"/>
      <c r="G9" s="134"/>
      <c r="H9" s="134"/>
      <c r="I9" s="135"/>
    </row>
    <row r="10" spans="1:9" ht="15">
      <c r="A10" s="3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6" t="s">
        <v>9</v>
      </c>
    </row>
    <row r="11" spans="1:9" ht="15">
      <c r="A11" s="3" t="s">
        <v>75</v>
      </c>
      <c r="B11" s="7" t="s">
        <v>12</v>
      </c>
      <c r="C11" s="10">
        <v>132465.65689655172</v>
      </c>
      <c r="D11" s="9">
        <v>5800000</v>
      </c>
      <c r="E11" s="9">
        <f>C11*D11</f>
        <v>768300810000</v>
      </c>
      <c r="F11" s="136">
        <v>73072820</v>
      </c>
      <c r="G11" s="160">
        <v>73071623</v>
      </c>
      <c r="H11" s="136">
        <f>IF(F11,($E11+$E12)/F11,0)</f>
        <v>10964.972585993988</v>
      </c>
      <c r="I11" s="137">
        <f>IF(G11,($E11+$E12)/G11,0)</f>
        <v>10965.152205272259</v>
      </c>
    </row>
    <row r="12" spans="1:9" ht="15">
      <c r="A12" s="3"/>
      <c r="B12" s="7" t="s">
        <v>11</v>
      </c>
      <c r="C12" s="10">
        <v>5698.896514</v>
      </c>
      <c r="D12" s="9">
        <v>5780181.8300000001</v>
      </c>
      <c r="E12" s="9">
        <f t="shared" ref="E12:E14" si="1">C12*D12</f>
        <v>32940658081.27314</v>
      </c>
      <c r="F12" s="136"/>
      <c r="G12" s="160"/>
      <c r="H12" s="136"/>
      <c r="I12" s="137"/>
    </row>
    <row r="13" spans="1:9" ht="15">
      <c r="A13" s="3" t="s">
        <v>76</v>
      </c>
      <c r="B13" s="7" t="s">
        <v>12</v>
      </c>
      <c r="C13" s="17">
        <v>5183.6517241379306</v>
      </c>
      <c r="D13" s="9">
        <v>5800000</v>
      </c>
      <c r="E13" s="9">
        <f t="shared" si="1"/>
        <v>30065179999.999996</v>
      </c>
      <c r="F13" s="136">
        <v>2780170</v>
      </c>
      <c r="G13" s="160">
        <v>2780002</v>
      </c>
      <c r="H13" s="136">
        <f>IF(F13,($E13+$E14)/F13,0)</f>
        <v>10814.151652596782</v>
      </c>
      <c r="I13" s="137">
        <f>IF(G13,($E13+$E14)/G13,0)</f>
        <v>10814.805169204912</v>
      </c>
    </row>
    <row r="14" spans="1:9" ht="15">
      <c r="A14" s="3"/>
      <c r="B14" s="7" t="s">
        <v>11</v>
      </c>
      <c r="C14" s="18">
        <v>0</v>
      </c>
      <c r="D14" s="28">
        <v>0</v>
      </c>
      <c r="E14" s="28">
        <f t="shared" si="1"/>
        <v>0</v>
      </c>
      <c r="F14" s="136"/>
      <c r="G14" s="160"/>
      <c r="H14" s="136"/>
      <c r="I14" s="137"/>
    </row>
    <row r="15" spans="1:9" ht="15">
      <c r="A15" s="12" t="s">
        <v>77</v>
      </c>
      <c r="B15" s="13"/>
      <c r="C15" s="14"/>
      <c r="D15" s="15"/>
      <c r="E15" s="16">
        <f>SUM(E11:E14)</f>
        <v>831306648081.27319</v>
      </c>
      <c r="F15" s="16">
        <f>SUM(F11:F14)</f>
        <v>75852990</v>
      </c>
      <c r="G15" s="16">
        <f>SUM(G11:G14)</f>
        <v>75851625</v>
      </c>
      <c r="H15" s="16">
        <f>$E15/F15</f>
        <v>10959.444684794536</v>
      </c>
      <c r="I15" s="65">
        <f>$E15/G15</f>
        <v>10959.641907227078</v>
      </c>
    </row>
    <row r="17" spans="1:9" ht="15">
      <c r="A17" s="140" t="s">
        <v>20</v>
      </c>
      <c r="B17" s="141"/>
      <c r="C17" s="141"/>
      <c r="D17" s="141"/>
      <c r="E17" s="141"/>
      <c r="F17" s="141"/>
      <c r="G17" s="141"/>
      <c r="H17" s="141"/>
      <c r="I17" s="142"/>
    </row>
    <row r="18" spans="1:9" ht="15">
      <c r="A18" s="3" t="s">
        <v>1</v>
      </c>
      <c r="B18" s="4" t="s">
        <v>2</v>
      </c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  <c r="H18" s="4" t="s">
        <v>8</v>
      </c>
      <c r="I18" s="6" t="s">
        <v>9</v>
      </c>
    </row>
    <row r="19" spans="1:9" ht="15">
      <c r="A19" s="3" t="s">
        <v>75</v>
      </c>
      <c r="B19" s="7" t="s">
        <v>12</v>
      </c>
      <c r="C19" s="8">
        <v>84939.568965517246</v>
      </c>
      <c r="D19" s="9">
        <v>5800000</v>
      </c>
      <c r="E19" s="9">
        <f>C19*D19</f>
        <v>492649500000</v>
      </c>
      <c r="F19" s="136">
        <v>49851554</v>
      </c>
      <c r="G19" s="160">
        <v>49850357</v>
      </c>
      <c r="H19" s="136">
        <f>IF(F19,($E19+$E20)/F19,0)</f>
        <v>10949.2932546217</v>
      </c>
      <c r="I19" s="137">
        <f>IF(G19,($E19+$E20)/G19,0)</f>
        <v>10949.556167563842</v>
      </c>
    </row>
    <row r="20" spans="1:9" ht="15">
      <c r="A20" s="3"/>
      <c r="B20" s="7" t="s">
        <v>11</v>
      </c>
      <c r="C20" s="10">
        <v>9200.2349030000005</v>
      </c>
      <c r="D20" s="9">
        <v>5781350.6399999997</v>
      </c>
      <c r="E20" s="9">
        <f t="shared" ref="E20:E22" si="2">C20*D20</f>
        <v>53189783944.60939</v>
      </c>
      <c r="F20" s="136"/>
      <c r="G20" s="160"/>
      <c r="H20" s="136"/>
      <c r="I20" s="137"/>
    </row>
    <row r="21" spans="1:9" ht="15">
      <c r="A21" s="3" t="s">
        <v>76</v>
      </c>
      <c r="B21" s="7" t="s">
        <v>12</v>
      </c>
      <c r="C21" s="11">
        <v>0</v>
      </c>
      <c r="D21" s="18">
        <v>0</v>
      </c>
      <c r="E21" s="18">
        <f t="shared" si="2"/>
        <v>0</v>
      </c>
      <c r="F21" s="143">
        <v>0</v>
      </c>
      <c r="G21" s="161">
        <v>0</v>
      </c>
      <c r="H21" s="143">
        <f>IF(F21,($E21+$E22)/F21,0)</f>
        <v>0</v>
      </c>
      <c r="I21" s="144">
        <f>IF(G21,($E21+$E22)/G21,0)</f>
        <v>0</v>
      </c>
    </row>
    <row r="22" spans="1:9" ht="15">
      <c r="A22" s="3"/>
      <c r="B22" s="7" t="s">
        <v>11</v>
      </c>
      <c r="C22" s="10">
        <v>0</v>
      </c>
      <c r="D22" s="10">
        <v>0</v>
      </c>
      <c r="E22" s="10">
        <v>0</v>
      </c>
      <c r="F22" s="143"/>
      <c r="G22" s="161"/>
      <c r="H22" s="143"/>
      <c r="I22" s="144"/>
    </row>
    <row r="23" spans="1:9" ht="15">
      <c r="A23" s="12" t="s">
        <v>77</v>
      </c>
      <c r="B23" s="13"/>
      <c r="C23" s="14"/>
      <c r="D23" s="15"/>
      <c r="E23" s="16">
        <f>SUM(E19:E22)</f>
        <v>545839283944.60938</v>
      </c>
      <c r="F23" s="16">
        <f>SUM(F19:F22)</f>
        <v>49851554</v>
      </c>
      <c r="G23" s="16">
        <f>SUM(G19:G22)</f>
        <v>49850357</v>
      </c>
      <c r="H23" s="16">
        <f>$E23/F23</f>
        <v>10949.2932546217</v>
      </c>
      <c r="I23" s="65">
        <f>$E23/G23</f>
        <v>10949.556167563842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3194-7F5C-400F-B7CF-430E1B55A85E}">
  <dimension ref="A1:H47"/>
  <sheetViews>
    <sheetView workbookViewId="0">
      <selection activeCell="E11" sqref="E11"/>
    </sheetView>
  </sheetViews>
  <sheetFormatPr defaultRowHeight="14.25"/>
  <cols>
    <col min="1" max="1" width="21.28515625" style="2" bestFit="1" customWidth="1"/>
    <col min="2" max="2" width="21.7109375" style="2" bestFit="1" customWidth="1"/>
    <col min="3" max="3" width="26.28515625" style="2" bestFit="1" customWidth="1"/>
    <col min="4" max="4" width="23.28515625" style="2" bestFit="1" customWidth="1"/>
    <col min="5" max="5" width="29.140625" style="2" bestFit="1" customWidth="1"/>
    <col min="6" max="6" width="26.28515625" style="2" bestFit="1" customWidth="1"/>
    <col min="7" max="16384" width="9.140625" style="2"/>
  </cols>
  <sheetData>
    <row r="1" spans="1:6" ht="15">
      <c r="A1" s="133" t="s">
        <v>0</v>
      </c>
      <c r="B1" s="134"/>
      <c r="C1" s="134"/>
      <c r="D1" s="134"/>
      <c r="E1" s="134"/>
      <c r="F1" s="135"/>
    </row>
    <row r="2" spans="1:6" ht="15">
      <c r="A2" s="3" t="s">
        <v>78</v>
      </c>
      <c r="B2" s="5" t="s">
        <v>5</v>
      </c>
      <c r="C2" s="4" t="s">
        <v>6</v>
      </c>
      <c r="D2" s="4" t="s">
        <v>7</v>
      </c>
      <c r="E2" s="4" t="s">
        <v>8</v>
      </c>
      <c r="F2" s="6" t="s">
        <v>9</v>
      </c>
    </row>
    <row r="3" spans="1:6" ht="15">
      <c r="A3" s="3" t="s">
        <v>79</v>
      </c>
      <c r="B3" s="9">
        <f>'San Juan'!E7</f>
        <v>2164314161455.0537</v>
      </c>
      <c r="C3" s="9">
        <f>'San Juan'!F7</f>
        <v>231759000</v>
      </c>
      <c r="D3" s="9">
        <f>'San Juan'!G7</f>
        <v>227108950</v>
      </c>
      <c r="E3" s="9">
        <f>IF(C3,B3/C3,0)</f>
        <v>9338.6412672433598</v>
      </c>
      <c r="F3" s="27">
        <f>IF(D3,B3/D3,0)</f>
        <v>9529.8497107007606</v>
      </c>
    </row>
    <row r="4" spans="1:6" ht="15">
      <c r="A4" s="3" t="s">
        <v>80</v>
      </c>
      <c r="B4" s="9">
        <f>'San Juan'!E12</f>
        <v>234294616519.9375</v>
      </c>
      <c r="C4" s="9">
        <f>'San Juan'!F12</f>
        <v>20195000</v>
      </c>
      <c r="D4" s="9">
        <f>'San Juan'!G12</f>
        <v>19302640</v>
      </c>
      <c r="E4" s="9">
        <f t="shared" ref="E4:E15" si="0">IF(C4,B4/C4,0)</f>
        <v>11601.615078976851</v>
      </c>
      <c r="F4" s="27">
        <f t="shared" ref="F4:F15" si="1">IF(D4,B4/D4,0)</f>
        <v>12137.957114671231</v>
      </c>
    </row>
    <row r="5" spans="1:6" ht="15">
      <c r="A5" s="124" t="s">
        <v>81</v>
      </c>
      <c r="B5" s="125">
        <f>SUM(B3:B4)</f>
        <v>2398608777974.9912</v>
      </c>
      <c r="C5" s="125">
        <f t="shared" ref="C5:D5" si="2">SUM(C3:C4)</f>
        <v>251954000</v>
      </c>
      <c r="D5" s="125">
        <f t="shared" si="2"/>
        <v>246411590</v>
      </c>
      <c r="E5" s="125">
        <f>B5/C5</f>
        <v>9520.0265841184955</v>
      </c>
      <c r="F5" s="126">
        <f>B5/D5</f>
        <v>9734.1556782089319</v>
      </c>
    </row>
    <row r="6" spans="1:6" ht="15">
      <c r="A6" s="3" t="s">
        <v>82</v>
      </c>
      <c r="B6" s="9">
        <f>'Palo Seco'!E7</f>
        <v>1827952804570.8237</v>
      </c>
      <c r="C6" s="9">
        <f>'Palo Seco'!F7</f>
        <v>190482000</v>
      </c>
      <c r="D6" s="9">
        <f>'Palo Seco'!G7</f>
        <v>175188950</v>
      </c>
      <c r="E6" s="9">
        <f t="shared" si="0"/>
        <v>9596.4595319810996</v>
      </c>
      <c r="F6" s="27">
        <f t="shared" si="1"/>
        <v>10434.178665782423</v>
      </c>
    </row>
    <row r="7" spans="1:6" ht="15">
      <c r="A7" s="3" t="s">
        <v>83</v>
      </c>
      <c r="B7" s="9">
        <f>Aguirre!E7</f>
        <v>1657873185565.5195</v>
      </c>
      <c r="C7" s="9">
        <f>Aguirre!F7</f>
        <v>147810000</v>
      </c>
      <c r="D7" s="9">
        <f>Aguirre!G7</f>
        <v>136804930</v>
      </c>
      <c r="E7" s="9">
        <f t="shared" si="0"/>
        <v>11216.245081966847</v>
      </c>
      <c r="F7" s="27">
        <f t="shared" si="1"/>
        <v>12118.519307495129</v>
      </c>
    </row>
    <row r="8" spans="1:6" ht="15">
      <c r="A8" s="56" t="s">
        <v>84</v>
      </c>
      <c r="B8" s="36">
        <f>'Costa Sur'!E7</f>
        <v>3135573806021.9102</v>
      </c>
      <c r="C8" s="36">
        <f>'Costa Sur'!F7</f>
        <v>284840000</v>
      </c>
      <c r="D8" s="36">
        <f>'Costa Sur'!G7</f>
        <v>266548000</v>
      </c>
      <c r="E8" s="36">
        <f>IF(C8,B8/C8,0)</f>
        <v>11008.193392858833</v>
      </c>
      <c r="F8" s="127">
        <f>IF(D8,B8/D8,0)</f>
        <v>11763.636590865099</v>
      </c>
    </row>
    <row r="9" spans="1:6" ht="15">
      <c r="A9" s="124" t="s">
        <v>85</v>
      </c>
      <c r="B9" s="125">
        <f>SUM(B5:B8)</f>
        <v>9020008574133.2441</v>
      </c>
      <c r="C9" s="125">
        <f t="shared" ref="C9:D9" si="3">SUM(C5:C8)</f>
        <v>875086000</v>
      </c>
      <c r="D9" s="125">
        <f t="shared" si="3"/>
        <v>824953470</v>
      </c>
      <c r="E9" s="125">
        <f>IF(C9,B9/C9,0)</f>
        <v>10307.568140883575</v>
      </c>
      <c r="F9" s="126">
        <f>IF(D9,B9/D9,0)</f>
        <v>10933.960401588763</v>
      </c>
    </row>
    <row r="10" spans="1:6" ht="15">
      <c r="A10" s="50" t="s">
        <v>86</v>
      </c>
      <c r="B10" s="128">
        <f>'Aguirre CC'!E13</f>
        <v>797479394928.75</v>
      </c>
      <c r="C10" s="128">
        <f>'Aguirre CC'!F13</f>
        <v>54804000</v>
      </c>
      <c r="D10" s="128">
        <f>'Aguirre CC'!G13</f>
        <v>54584784</v>
      </c>
      <c r="E10" s="128">
        <f t="shared" si="0"/>
        <v>14551.48155114134</v>
      </c>
      <c r="F10" s="129">
        <f t="shared" si="1"/>
        <v>14609.921236085684</v>
      </c>
    </row>
    <row r="11" spans="1:6" ht="15">
      <c r="A11" s="3" t="s">
        <v>87</v>
      </c>
      <c r="B11" s="9">
        <f>Cambalache!E5</f>
        <v>532234301419.96338</v>
      </c>
      <c r="C11" s="9">
        <f>Cambalache!F5</f>
        <v>43895000</v>
      </c>
      <c r="D11" s="9">
        <f>Cambalache!G5</f>
        <v>43401850</v>
      </c>
      <c r="E11" s="9">
        <f t="shared" si="0"/>
        <v>12125.169186011241</v>
      </c>
      <c r="F11" s="27">
        <f t="shared" si="1"/>
        <v>12262.940437330744</v>
      </c>
    </row>
    <row r="12" spans="1:6" ht="15">
      <c r="A12" s="3" t="s">
        <v>88</v>
      </c>
      <c r="B12" s="9">
        <f>Mayaguez!E7</f>
        <v>305928448709.08319</v>
      </c>
      <c r="C12" s="9">
        <f>Mayaguez!F7</f>
        <v>28862400</v>
      </c>
      <c r="D12" s="9">
        <f>Mayaguez!G7</f>
        <v>28827765.120000001</v>
      </c>
      <c r="E12" s="9">
        <f t="shared" si="0"/>
        <v>10599.549888750873</v>
      </c>
      <c r="F12" s="27">
        <f t="shared" si="1"/>
        <v>10612.284630307242</v>
      </c>
    </row>
    <row r="13" spans="1:6" ht="15">
      <c r="A13" s="3" t="s">
        <v>74</v>
      </c>
      <c r="B13" s="9">
        <f>Peakers!E31</f>
        <v>505448373375.31421</v>
      </c>
      <c r="C13" s="9">
        <f>Peakers!F31</f>
        <v>39161000</v>
      </c>
      <c r="D13" s="9">
        <f>Peakers!G31</f>
        <v>39079485</v>
      </c>
      <c r="E13" s="9">
        <f t="shared" si="0"/>
        <v>12906.93223807651</v>
      </c>
      <c r="F13" s="27">
        <f t="shared" si="1"/>
        <v>12933.85451152476</v>
      </c>
    </row>
    <row r="14" spans="1:6" ht="15">
      <c r="A14" s="56" t="s">
        <v>89</v>
      </c>
      <c r="B14" s="36">
        <f>TMs!E7</f>
        <v>780272231728.31165</v>
      </c>
      <c r="C14" s="36">
        <f>TMs!F7</f>
        <v>72724875</v>
      </c>
      <c r="D14" s="36">
        <f>TMs!G7</f>
        <v>72723667</v>
      </c>
      <c r="E14" s="36">
        <f t="shared" si="0"/>
        <v>10729.096911178076</v>
      </c>
      <c r="F14" s="127">
        <f t="shared" si="1"/>
        <v>10729.275130313652</v>
      </c>
    </row>
    <row r="15" spans="1:6" ht="15">
      <c r="A15" s="130" t="s">
        <v>90</v>
      </c>
      <c r="B15" s="131">
        <f>SUM(B3:B14)-B9-B5</f>
        <v>11941371324294.668</v>
      </c>
      <c r="C15" s="131">
        <f>SUM(C3:C14)-C9-C5</f>
        <v>1114533275</v>
      </c>
      <c r="D15" s="131">
        <f>SUM(D3:D14)-D9-D5</f>
        <v>1063571021.1199999</v>
      </c>
      <c r="E15" s="131">
        <f t="shared" si="0"/>
        <v>10714.234910837156</v>
      </c>
      <c r="F15" s="132">
        <f t="shared" si="1"/>
        <v>11227.620052791335</v>
      </c>
    </row>
    <row r="17" spans="1:6" ht="15">
      <c r="A17" s="133" t="s">
        <v>19</v>
      </c>
      <c r="B17" s="134"/>
      <c r="C17" s="134"/>
      <c r="D17" s="134"/>
      <c r="E17" s="134"/>
      <c r="F17" s="135"/>
    </row>
    <row r="18" spans="1:6" ht="15">
      <c r="A18" s="50" t="s">
        <v>78</v>
      </c>
      <c r="B18" s="52" t="s">
        <v>5</v>
      </c>
      <c r="C18" s="51" t="s">
        <v>6</v>
      </c>
      <c r="D18" s="51" t="s">
        <v>7</v>
      </c>
      <c r="E18" s="51" t="s">
        <v>8</v>
      </c>
      <c r="F18" s="53" t="s">
        <v>9</v>
      </c>
    </row>
    <row r="19" spans="1:6" ht="15">
      <c r="A19" s="3" t="s">
        <v>79</v>
      </c>
      <c r="B19" s="9">
        <f>'San Juan'!E20</f>
        <v>2116783314452.293</v>
      </c>
      <c r="C19" s="9">
        <f>'San Juan'!F20</f>
        <v>224828000</v>
      </c>
      <c r="D19" s="9">
        <f>'San Juan'!G20</f>
        <v>220747000</v>
      </c>
      <c r="E19" s="9">
        <f>IF(C19,B19/C19,0)</f>
        <v>9415.1231806193755</v>
      </c>
      <c r="F19" s="27">
        <f>IF(D19,B19/D19,0)</f>
        <v>9589.1827044186011</v>
      </c>
    </row>
    <row r="20" spans="1:6" ht="15">
      <c r="A20" s="56" t="s">
        <v>80</v>
      </c>
      <c r="B20" s="36">
        <f>'San Juan'!E25</f>
        <v>247939977148.8277</v>
      </c>
      <c r="C20" s="36">
        <f>'San Juan'!F25</f>
        <v>22201000</v>
      </c>
      <c r="D20" s="36">
        <f>'San Juan'!G25</f>
        <v>21672014</v>
      </c>
      <c r="E20" s="36">
        <f t="shared" ref="E20:E31" si="4">IF(C20,B20/C20,0)</f>
        <v>11167.964377677928</v>
      </c>
      <c r="F20" s="127">
        <f t="shared" ref="F20:F31" si="5">IF(D20,B20/D20,0)</f>
        <v>11440.560030499597</v>
      </c>
    </row>
    <row r="21" spans="1:6" ht="15">
      <c r="A21" s="124" t="s">
        <v>81</v>
      </c>
      <c r="B21" s="125">
        <f>SUM(B19:B20)</f>
        <v>2364723291601.1206</v>
      </c>
      <c r="C21" s="125">
        <f t="shared" ref="C21:D21" si="6">SUM(C19:C20)</f>
        <v>247029000</v>
      </c>
      <c r="D21" s="125">
        <f t="shared" si="6"/>
        <v>242419014</v>
      </c>
      <c r="E21" s="125">
        <f>B21/C21</f>
        <v>9572.6545935947634</v>
      </c>
      <c r="F21" s="126">
        <f>B21/D21</f>
        <v>9754.6939597779274</v>
      </c>
    </row>
    <row r="22" spans="1:6" ht="15">
      <c r="A22" s="50" t="s">
        <v>82</v>
      </c>
      <c r="B22" s="128">
        <f>'Palo Seco'!E15</f>
        <v>1801464996601.5137</v>
      </c>
      <c r="C22" s="128">
        <f>'Palo Seco'!F15</f>
        <v>175918000</v>
      </c>
      <c r="D22" s="128">
        <f>'Palo Seco'!G15</f>
        <v>161128510</v>
      </c>
      <c r="E22" s="128">
        <f t="shared" si="4"/>
        <v>10240.36765198282</v>
      </c>
      <c r="F22" s="129">
        <f t="shared" si="5"/>
        <v>11180.299480219321</v>
      </c>
    </row>
    <row r="23" spans="1:6" ht="15">
      <c r="A23" s="3" t="s">
        <v>83</v>
      </c>
      <c r="B23" s="9">
        <f>Aguirre!E15</f>
        <v>1972810276334.7102</v>
      </c>
      <c r="C23" s="9">
        <f>Aguirre!F15</f>
        <v>173960000</v>
      </c>
      <c r="D23" s="9">
        <f>Aguirre!G15</f>
        <v>162711130</v>
      </c>
      <c r="E23" s="9">
        <f t="shared" si="4"/>
        <v>11340.597127700104</v>
      </c>
      <c r="F23" s="27">
        <f t="shared" si="5"/>
        <v>12124.617881608408</v>
      </c>
    </row>
    <row r="24" spans="1:6" ht="15">
      <c r="A24" s="56" t="s">
        <v>84</v>
      </c>
      <c r="B24" s="36">
        <f>'Costa Sur'!E15</f>
        <v>3929380384471.1997</v>
      </c>
      <c r="C24" s="36">
        <f>'Costa Sur'!F15</f>
        <v>355860000</v>
      </c>
      <c r="D24" s="36">
        <f>'Costa Sur'!G15</f>
        <v>333053000</v>
      </c>
      <c r="E24" s="36">
        <f>IF(C24,B24/C24,0)</f>
        <v>11041.927680748608</v>
      </c>
      <c r="F24" s="127">
        <f>IF(D24,B24/D24,0)</f>
        <v>11798.063324669647</v>
      </c>
    </row>
    <row r="25" spans="1:6" ht="15">
      <c r="A25" s="124" t="s">
        <v>85</v>
      </c>
      <c r="B25" s="125">
        <f>SUM(B21:B24)</f>
        <v>10068378949008.545</v>
      </c>
      <c r="C25" s="125">
        <f t="shared" ref="C25:D25" si="7">SUM(C21:C24)</f>
        <v>952767000</v>
      </c>
      <c r="D25" s="125">
        <f t="shared" si="7"/>
        <v>899311654</v>
      </c>
      <c r="E25" s="125">
        <f>B25/C25</f>
        <v>10567.51435451537</v>
      </c>
      <c r="F25" s="126">
        <f>B25/D25</f>
        <v>11195.65047803611</v>
      </c>
    </row>
    <row r="26" spans="1:6" ht="15">
      <c r="A26" s="50" t="s">
        <v>86</v>
      </c>
      <c r="B26" s="128">
        <f>'Aguirre CC'!E27</f>
        <v>824768302800.96643</v>
      </c>
      <c r="C26" s="128">
        <f>'Aguirre CC'!F27</f>
        <v>56452000</v>
      </c>
      <c r="D26" s="128">
        <f>'Aguirre CC'!G27</f>
        <v>56226192</v>
      </c>
      <c r="E26" s="128">
        <f t="shared" si="4"/>
        <v>14610.081180489025</v>
      </c>
      <c r="F26" s="129">
        <f t="shared" si="5"/>
        <v>14668.756205310267</v>
      </c>
    </row>
    <row r="27" spans="1:6" ht="15">
      <c r="A27" s="3" t="s">
        <v>87</v>
      </c>
      <c r="B27" s="9">
        <f>Cambalache!E11</f>
        <v>518098013960.68341</v>
      </c>
      <c r="C27" s="9">
        <f>Cambalache!F11</f>
        <v>43055000</v>
      </c>
      <c r="D27" s="9">
        <f>Cambalache!G11</f>
        <v>42563520</v>
      </c>
      <c r="E27" s="9">
        <f t="shared" si="4"/>
        <v>12033.399464886388</v>
      </c>
      <c r="F27" s="27">
        <f t="shared" si="5"/>
        <v>12172.348855561839</v>
      </c>
    </row>
    <row r="28" spans="1:6" ht="15">
      <c r="A28" s="3" t="s">
        <v>88</v>
      </c>
      <c r="B28" s="9">
        <f>Mayaguez!E15</f>
        <v>288181527634.27228</v>
      </c>
      <c r="C28" s="9">
        <f>Mayaguez!F15</f>
        <v>27301000</v>
      </c>
      <c r="D28" s="9">
        <f>Mayaguez!G15</f>
        <v>27268238.800000001</v>
      </c>
      <c r="E28" s="9">
        <f t="shared" si="4"/>
        <v>10555.713257180039</v>
      </c>
      <c r="F28" s="27">
        <f t="shared" si="5"/>
        <v>10568.395331577933</v>
      </c>
    </row>
    <row r="29" spans="1:6" ht="15">
      <c r="A29" s="3" t="s">
        <v>74</v>
      </c>
      <c r="B29" s="9">
        <f>Peakers!E63</f>
        <v>439306802902.7182</v>
      </c>
      <c r="C29" s="9">
        <f>Peakers!F63</f>
        <v>31959000</v>
      </c>
      <c r="D29" s="9">
        <f>Peakers!G63</f>
        <v>31881509</v>
      </c>
      <c r="E29" s="9">
        <f t="shared" si="4"/>
        <v>13745.949588620364</v>
      </c>
      <c r="F29" s="27">
        <f t="shared" si="5"/>
        <v>13779.360409280445</v>
      </c>
    </row>
    <row r="30" spans="1:6" ht="15">
      <c r="A30" s="56" t="s">
        <v>89</v>
      </c>
      <c r="B30" s="36">
        <f>TMs!E15</f>
        <v>831306648081.27319</v>
      </c>
      <c r="C30" s="36">
        <f>TMs!F15</f>
        <v>75852990</v>
      </c>
      <c r="D30" s="36">
        <f>TMs!G15</f>
        <v>75851625</v>
      </c>
      <c r="E30" s="36">
        <f t="shared" si="4"/>
        <v>10959.444684794536</v>
      </c>
      <c r="F30" s="127">
        <f t="shared" si="5"/>
        <v>10959.641907227078</v>
      </c>
    </row>
    <row r="31" spans="1:6" ht="15">
      <c r="A31" s="130" t="s">
        <v>90</v>
      </c>
      <c r="B31" s="131">
        <f>SUM(B19:B30)-B21-B25</f>
        <v>12970040244388.459</v>
      </c>
      <c r="C31" s="131">
        <f t="shared" ref="C31:D31" si="8">SUM(C19:C30)-C21-C25</f>
        <v>1187386990</v>
      </c>
      <c r="D31" s="131">
        <f t="shared" si="8"/>
        <v>1133102738.8000002</v>
      </c>
      <c r="E31" s="131">
        <f t="shared" si="4"/>
        <v>10923.178671840138</v>
      </c>
      <c r="F31" s="132">
        <f t="shared" si="5"/>
        <v>11446.482124051907</v>
      </c>
    </row>
    <row r="33" spans="1:8" ht="15">
      <c r="A33" s="133" t="s">
        <v>20</v>
      </c>
      <c r="B33" s="134"/>
      <c r="C33" s="134"/>
      <c r="D33" s="134"/>
      <c r="E33" s="134"/>
      <c r="F33" s="135"/>
      <c r="H33" s="62"/>
    </row>
    <row r="34" spans="1:8" ht="15">
      <c r="A34" s="50" t="s">
        <v>78</v>
      </c>
      <c r="B34" s="52" t="s">
        <v>5</v>
      </c>
      <c r="C34" s="51" t="s">
        <v>6</v>
      </c>
      <c r="D34" s="51" t="s">
        <v>7</v>
      </c>
      <c r="E34" s="51" t="s">
        <v>8</v>
      </c>
      <c r="F34" s="53" t="s">
        <v>9</v>
      </c>
    </row>
    <row r="35" spans="1:8" ht="15">
      <c r="A35" s="3" t="s">
        <v>79</v>
      </c>
      <c r="B35" s="9">
        <f>'San Juan'!E34</f>
        <v>1700521090306.2568</v>
      </c>
      <c r="C35" s="9">
        <f>'San Juan'!F34</f>
        <v>189570000</v>
      </c>
      <c r="D35" s="9">
        <f>'San Juan'!G34</f>
        <v>186601000</v>
      </c>
      <c r="E35" s="9">
        <f>IF(C35,B35/C35,0)</f>
        <v>8970.4124613929253</v>
      </c>
      <c r="F35" s="27">
        <f>IF(D35,B35/D35,0)</f>
        <v>9113.1402849194637</v>
      </c>
    </row>
    <row r="36" spans="1:8" ht="15">
      <c r="A36" s="3" t="s">
        <v>80</v>
      </c>
      <c r="B36" s="28">
        <f>'San Juan'!E39</f>
        <v>0</v>
      </c>
      <c r="C36" s="28">
        <f>'San Juan'!F39</f>
        <v>0</v>
      </c>
      <c r="D36" s="28">
        <f>'San Juan'!G39</f>
        <v>0</v>
      </c>
      <c r="E36" s="28">
        <f t="shared" ref="E36:E47" si="9">IF(C36,B36/C36,0)</f>
        <v>0</v>
      </c>
      <c r="F36" s="30">
        <f t="shared" ref="F36:F47" si="10">IF(D36,B36/D36,0)</f>
        <v>0</v>
      </c>
    </row>
    <row r="37" spans="1:8" ht="15">
      <c r="A37" s="124" t="s">
        <v>81</v>
      </c>
      <c r="B37" s="125">
        <f>SUM(B35:B36)</f>
        <v>1700521090306.2568</v>
      </c>
      <c r="C37" s="125">
        <f t="shared" ref="C37:D37" si="11">SUM(C35:C36)</f>
        <v>189570000</v>
      </c>
      <c r="D37" s="125">
        <f t="shared" si="11"/>
        <v>186601000</v>
      </c>
      <c r="E37" s="125">
        <f>B37/C37</f>
        <v>8970.4124613929253</v>
      </c>
      <c r="F37" s="126">
        <f>B37/D37</f>
        <v>9113.1402849194637</v>
      </c>
    </row>
    <row r="38" spans="1:8" ht="15">
      <c r="A38" s="3" t="s">
        <v>82</v>
      </c>
      <c r="B38" s="9">
        <f>'Palo Seco'!E23</f>
        <v>1800934403314.2512</v>
      </c>
      <c r="C38" s="9">
        <f>'Palo Seco'!F23</f>
        <v>184842000</v>
      </c>
      <c r="D38" s="9">
        <f>'Palo Seco'!G23</f>
        <v>169295470</v>
      </c>
      <c r="E38" s="9">
        <f t="shared" si="9"/>
        <v>9743.101693956196</v>
      </c>
      <c r="F38" s="27">
        <f t="shared" si="10"/>
        <v>10637.818030891502</v>
      </c>
    </row>
    <row r="39" spans="1:8" ht="15">
      <c r="A39" s="3" t="s">
        <v>83</v>
      </c>
      <c r="B39" s="9">
        <f>Aguirre!E23</f>
        <v>1542836554232.3013</v>
      </c>
      <c r="C39" s="9">
        <f>Aguirre!F23</f>
        <v>135975000</v>
      </c>
      <c r="D39" s="9">
        <f>Aguirre!G23</f>
        <v>121838430</v>
      </c>
      <c r="E39" s="9">
        <f t="shared" si="9"/>
        <v>11346.472176740586</v>
      </c>
      <c r="F39" s="27">
        <f t="shared" si="10"/>
        <v>12662.97139771336</v>
      </c>
    </row>
    <row r="40" spans="1:8" ht="15">
      <c r="A40" s="3" t="s">
        <v>84</v>
      </c>
      <c r="B40" s="9">
        <f>'Costa Sur'!E23</f>
        <v>4013110091761.2002</v>
      </c>
      <c r="C40" s="9">
        <f>'Costa Sur'!F23</f>
        <v>367440000</v>
      </c>
      <c r="D40" s="9">
        <f>'Costa Sur'!G23</f>
        <v>344044000</v>
      </c>
      <c r="E40" s="9">
        <f t="shared" ref="E40" si="12">IF(C40,B40/C40,0)</f>
        <v>10921.810613327891</v>
      </c>
      <c r="F40" s="27">
        <f t="shared" ref="F40" si="13">IF(D40,B40/D40,0)</f>
        <v>11664.5257343863</v>
      </c>
    </row>
    <row r="41" spans="1:8" ht="15">
      <c r="A41" s="124" t="s">
        <v>85</v>
      </c>
      <c r="B41" s="125">
        <f>SUM(B37:B40)</f>
        <v>9057402139614.0078</v>
      </c>
      <c r="C41" s="125">
        <f t="shared" ref="C41:D41" si="14">SUM(C37:C40)</f>
        <v>877827000</v>
      </c>
      <c r="D41" s="125">
        <f t="shared" si="14"/>
        <v>821778900</v>
      </c>
      <c r="E41" s="125">
        <f>B41/C41</f>
        <v>10317.980808990846</v>
      </c>
      <c r="F41" s="126">
        <f>B41/D41</f>
        <v>11021.701992608971</v>
      </c>
    </row>
    <row r="42" spans="1:8" ht="15">
      <c r="A42" s="3" t="s">
        <v>86</v>
      </c>
      <c r="B42" s="9">
        <f>'Aguirre CC'!E41</f>
        <v>940555507541.00012</v>
      </c>
      <c r="C42" s="9">
        <f>'Aguirre CC'!F41</f>
        <v>64378000</v>
      </c>
      <c r="D42" s="9">
        <f>'Aguirre CC'!G41</f>
        <v>64120488</v>
      </c>
      <c r="E42" s="9">
        <f t="shared" si="9"/>
        <v>14609.890141678836</v>
      </c>
      <c r="F42" s="27">
        <f t="shared" si="10"/>
        <v>14668.56439927594</v>
      </c>
    </row>
    <row r="43" spans="1:8" ht="15">
      <c r="A43" s="3" t="s">
        <v>87</v>
      </c>
      <c r="B43" s="9">
        <f>Cambalache!E17</f>
        <v>597706363206.7312</v>
      </c>
      <c r="C43" s="9">
        <f>Cambalache!F17</f>
        <v>49393000</v>
      </c>
      <c r="D43" s="9">
        <f>Cambalache!G17</f>
        <v>48877510</v>
      </c>
      <c r="E43" s="9">
        <f t="shared" si="9"/>
        <v>12101.033814644406</v>
      </c>
      <c r="F43" s="27">
        <f t="shared" si="10"/>
        <v>12228.658194877997</v>
      </c>
    </row>
    <row r="44" spans="1:8" ht="15">
      <c r="A44" s="3" t="s">
        <v>88</v>
      </c>
      <c r="B44" s="9">
        <f>Mayaguez!E23</f>
        <v>310782301792.15802</v>
      </c>
      <c r="C44" s="9">
        <f>Mayaguez!F23</f>
        <v>29071500</v>
      </c>
      <c r="D44" s="9">
        <f>Mayaguez!G23</f>
        <v>29039620</v>
      </c>
      <c r="E44" s="9">
        <f t="shared" si="9"/>
        <v>10690.274041317374</v>
      </c>
      <c r="F44" s="27">
        <f t="shared" si="10"/>
        <v>10702.0099364991</v>
      </c>
    </row>
    <row r="45" spans="1:8" ht="15">
      <c r="A45" s="3" t="s">
        <v>74</v>
      </c>
      <c r="B45" s="9">
        <f>Peakers!E95</f>
        <v>321044346328.14685</v>
      </c>
      <c r="C45" s="9">
        <f>Peakers!F95</f>
        <v>23227000</v>
      </c>
      <c r="D45" s="9">
        <f>Peakers!G95</f>
        <v>23164684</v>
      </c>
      <c r="E45" s="9">
        <f t="shared" si="9"/>
        <v>13822.032390241824</v>
      </c>
      <c r="F45" s="27">
        <f t="shared" si="10"/>
        <v>13859.215447452116</v>
      </c>
    </row>
    <row r="46" spans="1:8" ht="15">
      <c r="A46" s="56" t="s">
        <v>89</v>
      </c>
      <c r="B46" s="36">
        <f>TMs!E23</f>
        <v>545839283944.60938</v>
      </c>
      <c r="C46" s="36">
        <f>TMs!F23</f>
        <v>49851554</v>
      </c>
      <c r="D46" s="36">
        <f>TMs!G23</f>
        <v>49850357</v>
      </c>
      <c r="E46" s="36">
        <f t="shared" si="9"/>
        <v>10949.2932546217</v>
      </c>
      <c r="F46" s="127">
        <f t="shared" si="10"/>
        <v>10949.556167563842</v>
      </c>
    </row>
    <row r="47" spans="1:8" ht="15">
      <c r="A47" s="130" t="s">
        <v>90</v>
      </c>
      <c r="B47" s="131">
        <f>SUM(B35:B46)-B37-B41</f>
        <v>11773329942426.652</v>
      </c>
      <c r="C47" s="131">
        <f t="shared" ref="C47:D47" si="15">SUM(C35:C46)-C37-C41</f>
        <v>1093748054</v>
      </c>
      <c r="D47" s="131">
        <f t="shared" si="15"/>
        <v>1036831559</v>
      </c>
      <c r="E47" s="131">
        <f t="shared" si="9"/>
        <v>10764.206527609193</v>
      </c>
      <c r="F47" s="132">
        <f t="shared" si="10"/>
        <v>11355.10376804286</v>
      </c>
    </row>
  </sheetData>
  <mergeCells count="3">
    <mergeCell ref="A33:F33"/>
    <mergeCell ref="A17:F17"/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B0B346-59C1-424D-8AB7-2B27ADE265EC}"/>
</file>

<file path=customXml/itemProps2.xml><?xml version="1.0" encoding="utf-8"?>
<ds:datastoreItem xmlns:ds="http://schemas.openxmlformats.org/officeDocument/2006/customXml" ds:itemID="{FE0A7693-DF12-48B0-B455-ADA273EA616C}"/>
</file>

<file path=customXml/itemProps3.xml><?xml version="1.0" encoding="utf-8"?>
<ds:datastoreItem xmlns:ds="http://schemas.openxmlformats.org/officeDocument/2006/customXml" ds:itemID="{5726F7D7-2938-4739-B0F2-6155F1220CD8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2026-03-26T21:49:03Z</dcterms:created>
  <dcterms:modified xsi:type="dcterms:W3CDTF">2026-10-20T17:27:13Z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