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8845A6BA-8C49-48D2-B658-D4C96E63B059}" xr6:coauthVersionLast="47" xr6:coauthVersionMax="47" xr10:uidLastSave="{00000000-0000-0000-0000-000000000000}"/>
  <bookViews>
    <workbookView xWindow="-110" yWindow="-110" windowWidth="19420" windowHeight="10300" xr2:uid="{BC11931A-1D8C-4A1C-8679-31D30D608758}"/>
  </bookViews>
  <sheets>
    <sheet name="RFI_PREB_Fourth_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4" i="1" l="1"/>
  <c r="L33" i="1"/>
  <c r="M7" i="1" l="1"/>
  <c r="H34" i="1" l="1"/>
  <c r="D34" i="1"/>
  <c r="E34" i="1" s="1"/>
  <c r="H33" i="1"/>
  <c r="D33" i="1"/>
  <c r="E33" i="1" s="1"/>
  <c r="H32" i="1"/>
  <c r="D32" i="1"/>
  <c r="E32" i="1" s="1"/>
  <c r="H31" i="1"/>
  <c r="D31" i="1"/>
  <c r="E31" i="1" s="1"/>
  <c r="H30" i="1"/>
  <c r="D30" i="1"/>
  <c r="E30" i="1" s="1"/>
  <c r="H29" i="1"/>
  <c r="D29" i="1"/>
  <c r="E29" i="1" s="1"/>
  <c r="H28" i="1"/>
  <c r="D28" i="1"/>
  <c r="E28" i="1" s="1"/>
  <c r="H27" i="1"/>
  <c r="D27" i="1"/>
  <c r="E27" i="1" s="1"/>
  <c r="H26" i="1"/>
  <c r="D26" i="1"/>
  <c r="E26" i="1" s="1"/>
  <c r="H25" i="1"/>
  <c r="D25" i="1"/>
  <c r="E25" i="1" s="1"/>
  <c r="L15" i="1"/>
  <c r="K15" i="1"/>
  <c r="J15" i="1"/>
  <c r="I15" i="1"/>
  <c r="E15" i="1"/>
  <c r="L14" i="1"/>
  <c r="K14" i="1"/>
  <c r="J14" i="1"/>
  <c r="I14" i="1"/>
  <c r="E14" i="1"/>
  <c r="J13" i="1"/>
  <c r="M13" i="1" s="1"/>
  <c r="F13" i="1"/>
  <c r="I13" i="1" s="1"/>
  <c r="P13" i="1" s="1"/>
  <c r="E13" i="1"/>
  <c r="L12" i="1"/>
  <c r="K12" i="1"/>
  <c r="J12" i="1"/>
  <c r="I12" i="1"/>
  <c r="E12" i="1"/>
  <c r="J11" i="1"/>
  <c r="M11" i="1" s="1"/>
  <c r="F11" i="1"/>
  <c r="I11" i="1" s="1"/>
  <c r="E11" i="1"/>
  <c r="J10" i="1"/>
  <c r="M10" i="1" s="1"/>
  <c r="I10" i="1"/>
  <c r="E10" i="1"/>
  <c r="M9" i="1"/>
  <c r="I9" i="1"/>
  <c r="P9" i="1" s="1"/>
  <c r="E9" i="1"/>
  <c r="M8" i="1"/>
  <c r="I8" i="1"/>
  <c r="P8" i="1" s="1"/>
  <c r="E8" i="1"/>
  <c r="H8" i="1" s="1"/>
  <c r="I7" i="1"/>
  <c r="E7" i="1"/>
  <c r="H7" i="1" s="1"/>
  <c r="M6" i="1"/>
  <c r="I6" i="1"/>
  <c r="P6" i="1" s="1"/>
  <c r="E6" i="1"/>
  <c r="P11" i="1" l="1"/>
  <c r="P10" i="1"/>
  <c r="M14" i="1"/>
  <c r="P14" i="1" s="1"/>
  <c r="M15" i="1"/>
  <c r="P15" i="1" s="1"/>
  <c r="M12" i="1"/>
  <c r="P12" i="1" s="1"/>
</calcChain>
</file>

<file path=xl/sharedStrings.xml><?xml version="1.0" encoding="utf-8"?>
<sst xmlns="http://schemas.openxmlformats.org/spreadsheetml/2006/main" count="35" uniqueCount="19">
  <si>
    <t>Start date</t>
  </si>
  <si>
    <t>End date</t>
  </si>
  <si>
    <t>Henry Hub Index ($/MMBtu)</t>
  </si>
  <si>
    <t>Contract Price ($/MMBtu)</t>
  </si>
  <si>
    <t>Nominated Qty. (A)</t>
  </si>
  <si>
    <t>Additional Qty. (B)</t>
  </si>
  <si>
    <t>Additional Qty. Price ($/MMBtu)</t>
  </si>
  <si>
    <t>Nominated + Additional Qty. (A) + (B)  (MMBtu)</t>
  </si>
  <si>
    <t>Delivered Qty. PS Regas  (MMBtu)</t>
  </si>
  <si>
    <t>Delivered Qty. SJ Regas  (MMBtu)</t>
  </si>
  <si>
    <t>Delivered Qty.         SJ           (MMBtu)</t>
  </si>
  <si>
    <t>Delivered Qty. (C)            (MMBtu)</t>
  </si>
  <si>
    <t>Delivered Qty.  (MMBtu)</t>
  </si>
  <si>
    <t>GSA contract - Palo Seco TM, Palo Seco MP, San Juan TM</t>
  </si>
  <si>
    <t>San Juan 5&amp;6</t>
  </si>
  <si>
    <t>Invoiced Qty. (MMBtu)</t>
  </si>
  <si>
    <t>Estimated MMBtu for DoP</t>
  </si>
  <si>
    <t>--</t>
  </si>
  <si>
    <t>ToP Quantity MMBtu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</si>
</sst>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0"/>
    <numFmt numFmtId="165" formatCode="#,##0.000"/>
    <numFmt numFmtId="166" formatCode="&quot;$&quot;#,##0.00"/>
    <numFmt numFmtId="167" formatCode="&quot;$&quot;#,##0.0000"/>
  </numFmts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badi"/>
      <family val="2"/>
    </font>
    <font>
      <sz val="11"/>
      <color theme="1"/>
      <name val="Abadi"/>
      <family val="2"/>
    </font>
    <font>
      <b/>
      <sz val="11"/>
      <color theme="1"/>
      <name val="Abad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theme="6" tint="0.79992065187536243"/>
      </left>
      <right style="medium">
        <color theme="6" tint="0.79989013336588644"/>
      </right>
      <top style="medium">
        <color theme="6" tint="0.79989013336588644"/>
      </top>
      <bottom style="medium">
        <color theme="6" tint="0.79989013336588644"/>
      </bottom>
      <diagonal/>
    </border>
    <border>
      <left style="medium">
        <color theme="6" tint="0.79989013336588644"/>
      </left>
      <right style="medium">
        <color theme="6" tint="0.79985961485641044"/>
      </right>
      <top style="medium">
        <color theme="6" tint="0.79985961485641044"/>
      </top>
      <bottom style="medium">
        <color theme="6" tint="0.7998596148564104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2" fillId="6" borderId="0" xfId="0" applyNumberFormat="1" applyFont="1" applyFill="1" applyAlignment="1">
      <alignment horizontal="center"/>
    </xf>
    <xf numFmtId="164" fontId="2" fillId="6" borderId="0" xfId="0" applyNumberFormat="1" applyFont="1" applyFill="1" applyAlignment="1">
      <alignment horizontal="right" wrapText="1"/>
    </xf>
    <xf numFmtId="3" fontId="2" fillId="6" borderId="0" xfId="0" applyNumberFormat="1" applyFont="1" applyFill="1" applyAlignment="1">
      <alignment horizontal="right" wrapText="1"/>
    </xf>
    <xf numFmtId="165" fontId="2" fillId="6" borderId="0" xfId="0" applyNumberFormat="1" applyFont="1" applyFill="1" applyAlignment="1">
      <alignment horizontal="right"/>
    </xf>
    <xf numFmtId="164" fontId="2" fillId="6" borderId="0" xfId="0" applyNumberFormat="1" applyFont="1" applyFill="1" applyAlignment="1">
      <alignment horizontal="right"/>
    </xf>
    <xf numFmtId="3" fontId="2" fillId="6" borderId="0" xfId="0" applyNumberFormat="1" applyFont="1" applyFill="1"/>
    <xf numFmtId="4" fontId="2" fillId="6" borderId="0" xfId="0" applyNumberFormat="1" applyFont="1" applyFill="1"/>
    <xf numFmtId="4" fontId="2" fillId="6" borderId="0" xfId="0" applyNumberFormat="1" applyFont="1" applyFill="1" applyAlignment="1">
      <alignment horizontal="right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3" fontId="2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6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7" borderId="0" xfId="0" applyFont="1" applyFill="1" applyAlignment="1">
      <alignment horizontal="center" vertical="center" wrapText="1"/>
    </xf>
    <xf numFmtId="165" fontId="2" fillId="0" borderId="0" xfId="0" applyNumberFormat="1" applyFont="1"/>
    <xf numFmtId="165" fontId="2" fillId="6" borderId="0" xfId="0" applyNumberFormat="1" applyFont="1" applyFill="1"/>
    <xf numFmtId="167" fontId="2" fillId="6" borderId="0" xfId="0" applyNumberFormat="1" applyFont="1" applyFill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8" borderId="0" xfId="0" applyFont="1" applyFill="1" applyAlignment="1">
      <alignment horizontal="center" vertical="center" wrapText="1"/>
    </xf>
    <xf numFmtId="3" fontId="2" fillId="6" borderId="0" xfId="0" quotePrefix="1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6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0CEA-7F52-47F8-8B2F-FEC06AECA5AD}">
  <dimension ref="B2:P39"/>
  <sheetViews>
    <sheetView tabSelected="1" zoomScale="70" zoomScaleNormal="70" workbookViewId="0">
      <selection activeCell="O29" sqref="O29:O30"/>
    </sheetView>
  </sheetViews>
  <sheetFormatPr defaultColWidth="9.1796875" defaultRowHeight="15" x14ac:dyDescent="0.35"/>
  <cols>
    <col min="1" max="1" width="2.7265625" style="1" customWidth="1"/>
    <col min="2" max="3" width="12.7265625" style="2" customWidth="1"/>
    <col min="4" max="5" width="15.7265625" style="3" customWidth="1"/>
    <col min="6" max="6" width="15.7265625" style="4" customWidth="1"/>
    <col min="7" max="7" width="16.81640625" style="2" bestFit="1" customWidth="1"/>
    <col min="8" max="9" width="16.7265625" style="2" customWidth="1"/>
    <col min="10" max="10" width="15.7265625" style="1" customWidth="1"/>
    <col min="11" max="14" width="15.7265625" style="2" customWidth="1"/>
    <col min="15" max="15" width="16.54296875" style="1" bestFit="1" customWidth="1"/>
    <col min="16" max="16" width="16.81640625" style="1" bestFit="1" customWidth="1"/>
    <col min="17" max="16384" width="9.1796875" style="1"/>
  </cols>
  <sheetData>
    <row r="2" spans="2:16" ht="19" x14ac:dyDescent="0.45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2:16" ht="19" x14ac:dyDescent="0.45">
      <c r="B3" s="39" t="s">
        <v>13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6" ht="15.5" thickBot="1" x14ac:dyDescent="0.4"/>
    <row r="5" spans="2:16" ht="60" customHeight="1" thickBot="1" x14ac:dyDescent="0.4">
      <c r="B5" s="5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8" t="s">
        <v>6</v>
      </c>
      <c r="I5" s="9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30" t="s">
        <v>15</v>
      </c>
      <c r="O5" s="35" t="s">
        <v>16</v>
      </c>
      <c r="P5" s="35" t="s">
        <v>18</v>
      </c>
    </row>
    <row r="6" spans="2:16" ht="20.149999999999999" customHeight="1" x14ac:dyDescent="0.35">
      <c r="B6" s="11">
        <v>45996</v>
      </c>
      <c r="C6" s="11">
        <v>46022</v>
      </c>
      <c r="D6" s="12">
        <v>4.4240000000000004</v>
      </c>
      <c r="E6" s="12">
        <f t="shared" ref="E6:E15" si="0">(D6*1.15+7.95)</f>
        <v>13.037600000000001</v>
      </c>
      <c r="F6" s="13">
        <v>623250</v>
      </c>
      <c r="G6" s="14">
        <v>0</v>
      </c>
      <c r="H6" s="15">
        <v>0</v>
      </c>
      <c r="I6" s="16">
        <f t="shared" ref="I6:I15" si="1">F6+G6</f>
        <v>623250</v>
      </c>
      <c r="J6" s="17">
        <v>89990.87</v>
      </c>
      <c r="K6" s="18">
        <v>3703.52</v>
      </c>
      <c r="L6" s="18">
        <v>319054.71000000002</v>
      </c>
      <c r="M6" s="18">
        <f>SUM(J6:L6)</f>
        <v>412749.10000000003</v>
      </c>
      <c r="N6" s="32">
        <v>582479</v>
      </c>
      <c r="O6" s="17">
        <v>40771</v>
      </c>
      <c r="P6" s="17">
        <f>I6-M6-O6</f>
        <v>169729.89999999997</v>
      </c>
    </row>
    <row r="7" spans="2:16" ht="20.149999999999999" customHeight="1" x14ac:dyDescent="0.35">
      <c r="B7" s="19">
        <v>46023</v>
      </c>
      <c r="C7" s="19">
        <v>46053</v>
      </c>
      <c r="D7" s="20">
        <v>4.6870000000000003</v>
      </c>
      <c r="E7" s="20">
        <f t="shared" si="0"/>
        <v>13.34005</v>
      </c>
      <c r="F7" s="21">
        <v>805039</v>
      </c>
      <c r="G7" s="22">
        <v>183377.88</v>
      </c>
      <c r="H7" s="23">
        <f>E7</f>
        <v>13.34005</v>
      </c>
      <c r="I7" s="24">
        <f t="shared" si="1"/>
        <v>988416.88</v>
      </c>
      <c r="J7" s="25">
        <v>124566.33</v>
      </c>
      <c r="K7" s="26">
        <v>3210.21</v>
      </c>
      <c r="L7" s="26">
        <v>860640.33</v>
      </c>
      <c r="M7" s="26">
        <f>SUM(J7:L7)</f>
        <v>988416.87</v>
      </c>
      <c r="N7" s="31">
        <v>964838.87899999996</v>
      </c>
      <c r="O7" s="25">
        <v>23578</v>
      </c>
      <c r="P7" s="25"/>
    </row>
    <row r="8" spans="2:16" ht="20.149999999999999" customHeight="1" x14ac:dyDescent="0.35">
      <c r="B8" s="11">
        <v>46054</v>
      </c>
      <c r="C8" s="11">
        <v>46081</v>
      </c>
      <c r="D8" s="12">
        <v>7.46</v>
      </c>
      <c r="E8" s="12">
        <f t="shared" si="0"/>
        <v>16.529</v>
      </c>
      <c r="F8" s="13">
        <v>818020</v>
      </c>
      <c r="G8" s="14">
        <v>51731.85</v>
      </c>
      <c r="H8" s="33">
        <f>E8</f>
        <v>16.529</v>
      </c>
      <c r="I8" s="16">
        <f t="shared" si="1"/>
        <v>869751.85</v>
      </c>
      <c r="J8" s="17">
        <v>142619.85</v>
      </c>
      <c r="K8" s="18">
        <v>14903.57</v>
      </c>
      <c r="L8" s="18">
        <v>682929.11</v>
      </c>
      <c r="M8" s="18">
        <f t="shared" ref="M8:M15" si="2">SUM(J8:L8)</f>
        <v>840452.53</v>
      </c>
      <c r="N8" s="32">
        <v>842788.85</v>
      </c>
      <c r="O8" s="17">
        <v>26963</v>
      </c>
      <c r="P8" s="17">
        <f>I8-M8-O8</f>
        <v>2336.3199999999488</v>
      </c>
    </row>
    <row r="9" spans="2:16" ht="20.149999999999999" customHeight="1" x14ac:dyDescent="0.35">
      <c r="B9" s="19">
        <v>46082</v>
      </c>
      <c r="C9" s="19">
        <v>46112</v>
      </c>
      <c r="D9" s="20">
        <v>2.9689999999999999</v>
      </c>
      <c r="E9" s="20">
        <f t="shared" si="0"/>
        <v>11.36435</v>
      </c>
      <c r="F9" s="21">
        <v>1215000</v>
      </c>
      <c r="G9" s="22">
        <v>0</v>
      </c>
      <c r="H9" s="27">
        <v>0</v>
      </c>
      <c r="I9" s="24">
        <f t="shared" si="1"/>
        <v>1215000</v>
      </c>
      <c r="J9" s="25">
        <v>189607.37</v>
      </c>
      <c r="K9" s="26">
        <v>14035.46</v>
      </c>
      <c r="L9" s="26">
        <v>592786.82999999996</v>
      </c>
      <c r="M9" s="26">
        <f t="shared" si="2"/>
        <v>796429.65999999992</v>
      </c>
      <c r="N9" s="31">
        <v>947585.68500000006</v>
      </c>
      <c r="O9" s="25">
        <v>267414.31</v>
      </c>
      <c r="P9" s="25">
        <f t="shared" ref="P9:P15" si="3">I9-M9-O9</f>
        <v>151156.03000000009</v>
      </c>
    </row>
    <row r="10" spans="2:16" ht="20.149999999999999" customHeight="1" x14ac:dyDescent="0.35">
      <c r="B10" s="11">
        <v>46113</v>
      </c>
      <c r="C10" s="11">
        <v>46142</v>
      </c>
      <c r="D10" s="12">
        <v>3.0950000000000002</v>
      </c>
      <c r="E10" s="12">
        <f t="shared" si="0"/>
        <v>11.50925</v>
      </c>
      <c r="F10" s="13">
        <v>1251000</v>
      </c>
      <c r="G10" s="14">
        <v>0</v>
      </c>
      <c r="H10" s="15">
        <v>0</v>
      </c>
      <c r="I10" s="16">
        <f t="shared" si="1"/>
        <v>1251000</v>
      </c>
      <c r="J10" s="17">
        <f>78126.48+99596.19</f>
        <v>177722.66999999998</v>
      </c>
      <c r="K10" s="18">
        <v>22017.88</v>
      </c>
      <c r="L10" s="18">
        <v>697188.26</v>
      </c>
      <c r="M10" s="18">
        <f t="shared" si="2"/>
        <v>896928.81</v>
      </c>
      <c r="N10" s="32">
        <v>1098065.25</v>
      </c>
      <c r="O10" s="17">
        <v>152934.75</v>
      </c>
      <c r="P10" s="17">
        <f t="shared" si="3"/>
        <v>201136.43999999994</v>
      </c>
    </row>
    <row r="11" spans="2:16" ht="20.149999999999999" customHeight="1" x14ac:dyDescent="0.35">
      <c r="B11" s="19">
        <v>46143</v>
      </c>
      <c r="C11" s="19">
        <v>46173</v>
      </c>
      <c r="D11" s="20">
        <v>2.5590000000000002</v>
      </c>
      <c r="E11" s="20">
        <f t="shared" si="0"/>
        <v>10.892849999999999</v>
      </c>
      <c r="F11" s="21">
        <f>353338+1043079</f>
        <v>1396417</v>
      </c>
      <c r="G11" s="22">
        <v>0</v>
      </c>
      <c r="H11" s="27">
        <v>0</v>
      </c>
      <c r="I11" s="24">
        <f t="shared" si="1"/>
        <v>1396417</v>
      </c>
      <c r="J11" s="25">
        <f>72031.8+93556.64</f>
        <v>165588.44</v>
      </c>
      <c r="K11" s="26">
        <v>17142.37</v>
      </c>
      <c r="L11" s="26">
        <v>608060.30000000005</v>
      </c>
      <c r="M11" s="26">
        <f t="shared" si="2"/>
        <v>790791.1100000001</v>
      </c>
      <c r="N11" s="31">
        <v>1363139.4820000001</v>
      </c>
      <c r="O11" s="25">
        <v>33277.519999999997</v>
      </c>
      <c r="P11" s="25">
        <f t="shared" si="3"/>
        <v>572348.36999999988</v>
      </c>
    </row>
    <row r="12" spans="2:16" ht="20.149999999999999" customHeight="1" x14ac:dyDescent="0.35">
      <c r="B12" s="11">
        <v>46174</v>
      </c>
      <c r="C12" s="11">
        <v>46203</v>
      </c>
      <c r="D12" s="12">
        <v>3.04</v>
      </c>
      <c r="E12" s="12">
        <f t="shared" si="0"/>
        <v>11.446</v>
      </c>
      <c r="F12" s="13">
        <v>1180140</v>
      </c>
      <c r="G12" s="14">
        <v>0</v>
      </c>
      <c r="H12" s="15">
        <v>0</v>
      </c>
      <c r="I12" s="16">
        <f t="shared" si="1"/>
        <v>1180140</v>
      </c>
      <c r="J12" s="17">
        <f>108511.96+120401.01</f>
        <v>228912.97</v>
      </c>
      <c r="K12" s="18">
        <f>29019.02</f>
        <v>29019.02</v>
      </c>
      <c r="L12" s="18">
        <f>724386.15</f>
        <v>724386.15</v>
      </c>
      <c r="M12" s="18">
        <f t="shared" si="2"/>
        <v>982318.14</v>
      </c>
      <c r="N12" s="32">
        <v>1122553.5390000001</v>
      </c>
      <c r="O12" s="17">
        <v>57586.46</v>
      </c>
      <c r="P12" s="17">
        <f t="shared" si="3"/>
        <v>140235.4</v>
      </c>
    </row>
    <row r="13" spans="2:16" ht="20.149999999999999" customHeight="1" x14ac:dyDescent="0.35">
      <c r="B13" s="19">
        <v>46204</v>
      </c>
      <c r="C13" s="19">
        <v>46234</v>
      </c>
      <c r="D13" s="20">
        <v>3.2309999999999999</v>
      </c>
      <c r="E13" s="20">
        <f t="shared" si="0"/>
        <v>11.665649999999999</v>
      </c>
      <c r="F13" s="21">
        <f>536889+939207</f>
        <v>1476096</v>
      </c>
      <c r="G13" s="22">
        <v>0</v>
      </c>
      <c r="H13" s="27">
        <v>0</v>
      </c>
      <c r="I13" s="24">
        <f t="shared" si="1"/>
        <v>1476096</v>
      </c>
      <c r="J13" s="25">
        <f>119522.97+119594.43</f>
        <v>239117.4</v>
      </c>
      <c r="K13" s="26">
        <v>102251.51</v>
      </c>
      <c r="L13" s="26">
        <v>479681.13</v>
      </c>
      <c r="M13" s="26">
        <f t="shared" si="2"/>
        <v>821050.04</v>
      </c>
      <c r="N13" s="31">
        <v>1229716.267</v>
      </c>
      <c r="O13" s="25">
        <v>246379.73</v>
      </c>
      <c r="P13" s="25">
        <f t="shared" si="3"/>
        <v>408666.23</v>
      </c>
    </row>
    <row r="14" spans="2:16" ht="20.149999999999999" customHeight="1" x14ac:dyDescent="0.35">
      <c r="B14" s="11">
        <v>46235</v>
      </c>
      <c r="C14" s="11">
        <v>46265</v>
      </c>
      <c r="D14" s="12">
        <v>2.7250000000000001</v>
      </c>
      <c r="E14" s="12">
        <f t="shared" si="0"/>
        <v>11.08375</v>
      </c>
      <c r="F14" s="13">
        <v>1341928</v>
      </c>
      <c r="G14" s="14">
        <v>0</v>
      </c>
      <c r="H14" s="15">
        <v>0</v>
      </c>
      <c r="I14" s="16">
        <f t="shared" si="1"/>
        <v>1341928</v>
      </c>
      <c r="J14" s="17">
        <f>78075.4+30065.18</f>
        <v>108140.57999999999</v>
      </c>
      <c r="K14" s="18">
        <f>57278.63</f>
        <v>57278.63</v>
      </c>
      <c r="L14" s="18">
        <f>711022.19</f>
        <v>711022.19</v>
      </c>
      <c r="M14" s="18">
        <f t="shared" si="2"/>
        <v>876441.39999999991</v>
      </c>
      <c r="N14" s="32">
        <v>1267917.544</v>
      </c>
      <c r="O14" s="17">
        <v>74010.460000000006</v>
      </c>
      <c r="P14" s="17">
        <f t="shared" si="3"/>
        <v>391476.14000000007</v>
      </c>
    </row>
    <row r="15" spans="2:16" ht="20.149999999999999" customHeight="1" x14ac:dyDescent="0.35">
      <c r="B15" s="19">
        <v>46266</v>
      </c>
      <c r="C15" s="19">
        <v>46295</v>
      </c>
      <c r="D15" s="20">
        <v>2.907</v>
      </c>
      <c r="E15" s="20">
        <f t="shared" si="0"/>
        <v>11.293050000000001</v>
      </c>
      <c r="F15" s="21">
        <v>1191720</v>
      </c>
      <c r="G15" s="22">
        <v>0</v>
      </c>
      <c r="H15" s="27">
        <v>0</v>
      </c>
      <c r="I15" s="24">
        <f t="shared" si="1"/>
        <v>1191720</v>
      </c>
      <c r="J15" s="25">
        <f>74378.91+0</f>
        <v>74378.91</v>
      </c>
      <c r="K15" s="26">
        <f>43205.88</f>
        <v>43205.88</v>
      </c>
      <c r="L15" s="26">
        <f>449443.62</f>
        <v>449443.62</v>
      </c>
      <c r="M15" s="26">
        <f t="shared" si="2"/>
        <v>567028.41</v>
      </c>
      <c r="N15" s="31">
        <v>621790.94400000002</v>
      </c>
      <c r="O15" s="25">
        <v>569929.06000000006</v>
      </c>
      <c r="P15" s="25">
        <f t="shared" si="3"/>
        <v>54762.529999999912</v>
      </c>
    </row>
    <row r="16" spans="2:16" ht="20.149999999999999" customHeight="1" x14ac:dyDescent="0.35"/>
    <row r="17" spans="2:14" ht="20.149999999999999" customHeight="1" x14ac:dyDescent="0.35"/>
    <row r="22" spans="2:14" ht="19" x14ac:dyDescent="0.45">
      <c r="B22" s="39" t="s">
        <v>14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2:14" ht="15.5" thickBot="1" x14ac:dyDescent="0.4"/>
    <row r="24" spans="2:14" ht="60" customHeight="1" thickBot="1" x14ac:dyDescent="0.4">
      <c r="B24" s="5" t="s">
        <v>0</v>
      </c>
      <c r="C24" s="6" t="s">
        <v>1</v>
      </c>
      <c r="D24" s="7" t="s">
        <v>2</v>
      </c>
      <c r="E24" s="7" t="s">
        <v>3</v>
      </c>
      <c r="F24" s="7" t="s">
        <v>4</v>
      </c>
      <c r="G24" s="8" t="s">
        <v>5</v>
      </c>
      <c r="H24" s="9" t="s">
        <v>7</v>
      </c>
      <c r="I24" s="10" t="s">
        <v>12</v>
      </c>
      <c r="J24" s="30" t="s">
        <v>15</v>
      </c>
      <c r="K24" s="35" t="s">
        <v>16</v>
      </c>
      <c r="L24" s="1"/>
      <c r="M24" s="1"/>
      <c r="N24" s="1"/>
    </row>
    <row r="25" spans="2:14" ht="20.149999999999999" customHeight="1" x14ac:dyDescent="0.35">
      <c r="B25" s="11">
        <v>45992</v>
      </c>
      <c r="C25" s="11">
        <v>46022</v>
      </c>
      <c r="D25" s="12">
        <f t="shared" ref="D25:D34" si="4">D6</f>
        <v>4.4240000000000004</v>
      </c>
      <c r="E25" s="12">
        <f t="shared" ref="E25:E34" si="5">(D25*1.15)+6.5</f>
        <v>11.5876</v>
      </c>
      <c r="F25" s="13">
        <v>1354000</v>
      </c>
      <c r="G25" s="14">
        <v>0</v>
      </c>
      <c r="H25" s="16">
        <f>F25+G25</f>
        <v>1354000</v>
      </c>
      <c r="I25" s="28">
        <v>716716</v>
      </c>
      <c r="J25" s="17">
        <v>1279712</v>
      </c>
      <c r="K25" s="36" t="s">
        <v>17</v>
      </c>
      <c r="M25" s="1"/>
      <c r="N25" s="1"/>
    </row>
    <row r="26" spans="2:14" ht="20.149999999999999" customHeight="1" x14ac:dyDescent="0.35">
      <c r="B26" s="19">
        <v>46023</v>
      </c>
      <c r="C26" s="19">
        <v>46053</v>
      </c>
      <c r="D26" s="20">
        <f t="shared" si="4"/>
        <v>4.6870000000000003</v>
      </c>
      <c r="E26" s="20">
        <f t="shared" si="5"/>
        <v>11.890049999999999</v>
      </c>
      <c r="F26" s="21">
        <v>1011000</v>
      </c>
      <c r="G26" s="22">
        <v>0</v>
      </c>
      <c r="H26" s="24">
        <f t="shared" ref="H26:H34" si="6">F26+G26</f>
        <v>1011000</v>
      </c>
      <c r="I26" s="29">
        <v>981406</v>
      </c>
      <c r="J26" s="25">
        <v>981390</v>
      </c>
      <c r="K26" s="37" t="s">
        <v>17</v>
      </c>
      <c r="M26" s="1"/>
      <c r="N26" s="1"/>
    </row>
    <row r="27" spans="2:14" ht="20.149999999999999" customHeight="1" x14ac:dyDescent="0.35">
      <c r="B27" s="11">
        <v>46054</v>
      </c>
      <c r="C27" s="11">
        <v>46081</v>
      </c>
      <c r="D27" s="12">
        <f t="shared" si="4"/>
        <v>7.46</v>
      </c>
      <c r="E27" s="12">
        <f t="shared" si="5"/>
        <v>15.078999999999999</v>
      </c>
      <c r="F27" s="13">
        <v>998000</v>
      </c>
      <c r="G27" s="14">
        <v>0</v>
      </c>
      <c r="H27" s="16">
        <f t="shared" si="6"/>
        <v>998000</v>
      </c>
      <c r="I27" s="28">
        <v>923117</v>
      </c>
      <c r="J27" s="17">
        <v>965105</v>
      </c>
      <c r="K27" s="38" t="s">
        <v>17</v>
      </c>
      <c r="M27" s="1"/>
      <c r="N27" s="1"/>
    </row>
    <row r="28" spans="2:14" ht="20.149999999999999" customHeight="1" x14ac:dyDescent="0.35">
      <c r="B28" s="19">
        <v>46082</v>
      </c>
      <c r="C28" s="19">
        <v>46112</v>
      </c>
      <c r="D28" s="20">
        <f t="shared" si="4"/>
        <v>2.9689999999999999</v>
      </c>
      <c r="E28" s="20">
        <f t="shared" si="5"/>
        <v>9.9143499999999989</v>
      </c>
      <c r="F28" s="21">
        <v>1105000</v>
      </c>
      <c r="G28" s="22">
        <v>0</v>
      </c>
      <c r="H28" s="24">
        <f t="shared" si="6"/>
        <v>1105000</v>
      </c>
      <c r="I28" s="29">
        <v>700782</v>
      </c>
      <c r="J28" s="25">
        <v>859984.07</v>
      </c>
      <c r="K28" s="37" t="s">
        <v>17</v>
      </c>
      <c r="M28" s="1"/>
      <c r="N28" s="1"/>
    </row>
    <row r="29" spans="2:14" ht="20.149999999999999" customHeight="1" x14ac:dyDescent="0.35">
      <c r="B29" s="11">
        <v>46113</v>
      </c>
      <c r="C29" s="11">
        <v>46142</v>
      </c>
      <c r="D29" s="12">
        <f t="shared" si="4"/>
        <v>3.0950000000000002</v>
      </c>
      <c r="E29" s="12">
        <f t="shared" si="5"/>
        <v>10.05925</v>
      </c>
      <c r="F29" s="13">
        <v>1932000</v>
      </c>
      <c r="G29" s="14">
        <v>0</v>
      </c>
      <c r="H29" s="16">
        <f t="shared" si="6"/>
        <v>1932000</v>
      </c>
      <c r="I29" s="28">
        <v>845933</v>
      </c>
      <c r="J29" s="17">
        <v>1688487.5</v>
      </c>
      <c r="K29" s="38" t="s">
        <v>17</v>
      </c>
      <c r="M29" s="1"/>
      <c r="N29" s="1"/>
    </row>
    <row r="30" spans="2:14" ht="20.149999999999999" customHeight="1" x14ac:dyDescent="0.35">
      <c r="B30" s="19">
        <v>46143</v>
      </c>
      <c r="C30" s="19">
        <v>46173</v>
      </c>
      <c r="D30" s="20">
        <f t="shared" si="4"/>
        <v>2.5590000000000002</v>
      </c>
      <c r="E30" s="20">
        <f t="shared" si="5"/>
        <v>9.44285</v>
      </c>
      <c r="F30" s="21">
        <v>2210000</v>
      </c>
      <c r="G30" s="22">
        <v>0</v>
      </c>
      <c r="H30" s="24">
        <f t="shared" si="6"/>
        <v>2210000</v>
      </c>
      <c r="I30" s="29">
        <v>861475</v>
      </c>
      <c r="J30" s="25">
        <v>2131184.59</v>
      </c>
      <c r="K30" s="37" t="s">
        <v>17</v>
      </c>
      <c r="M30" s="1"/>
      <c r="N30" s="1"/>
    </row>
    <row r="31" spans="2:14" ht="20.149999999999999" customHeight="1" x14ac:dyDescent="0.35">
      <c r="B31" s="11">
        <v>46174</v>
      </c>
      <c r="C31" s="11">
        <v>46203</v>
      </c>
      <c r="D31" s="12">
        <f t="shared" si="4"/>
        <v>3.04</v>
      </c>
      <c r="E31" s="12">
        <f t="shared" si="5"/>
        <v>9.9959999999999987</v>
      </c>
      <c r="F31" s="13">
        <v>2138000</v>
      </c>
      <c r="G31" s="14">
        <v>0</v>
      </c>
      <c r="H31" s="16">
        <f t="shared" si="6"/>
        <v>2138000</v>
      </c>
      <c r="I31" s="28">
        <v>945634</v>
      </c>
      <c r="J31" s="17">
        <v>2032683.7</v>
      </c>
      <c r="K31" s="38" t="s">
        <v>17</v>
      </c>
      <c r="M31" s="1"/>
      <c r="N31" s="1"/>
    </row>
    <row r="32" spans="2:14" ht="20.149999999999999" customHeight="1" x14ac:dyDescent="0.35">
      <c r="B32" s="19">
        <v>46204</v>
      </c>
      <c r="C32" s="19">
        <v>46234</v>
      </c>
      <c r="D32" s="20">
        <f t="shared" si="4"/>
        <v>3.2309999999999999</v>
      </c>
      <c r="E32" s="20">
        <f t="shared" si="5"/>
        <v>10.21565</v>
      </c>
      <c r="F32" s="21">
        <v>2333000</v>
      </c>
      <c r="G32" s="22">
        <v>0</v>
      </c>
      <c r="H32" s="24">
        <f t="shared" si="6"/>
        <v>2333000</v>
      </c>
      <c r="I32" s="29">
        <v>1716315</v>
      </c>
      <c r="J32" s="25">
        <v>1932303.07</v>
      </c>
      <c r="K32" s="37" t="s">
        <v>17</v>
      </c>
      <c r="M32" s="1"/>
      <c r="N32" s="1"/>
    </row>
    <row r="33" spans="2:14" ht="20.149999999999999" customHeight="1" x14ac:dyDescent="0.35">
      <c r="B33" s="11">
        <v>46235</v>
      </c>
      <c r="C33" s="11">
        <v>46265</v>
      </c>
      <c r="D33" s="12">
        <f t="shared" si="4"/>
        <v>2.7250000000000001</v>
      </c>
      <c r="E33" s="12">
        <f t="shared" si="5"/>
        <v>9.6337499999999991</v>
      </c>
      <c r="F33" s="13">
        <v>2333184</v>
      </c>
      <c r="G33" s="14">
        <v>0</v>
      </c>
      <c r="H33" s="16">
        <f t="shared" si="6"/>
        <v>2333184</v>
      </c>
      <c r="I33" s="28">
        <v>1835990</v>
      </c>
      <c r="J33" s="17">
        <v>1893987.2</v>
      </c>
      <c r="K33" s="17">
        <v>439196.8</v>
      </c>
      <c r="L33" s="17">
        <f>F33-I33-K33</f>
        <v>57997.200000000012</v>
      </c>
      <c r="M33" s="1"/>
      <c r="N33" s="1"/>
    </row>
    <row r="34" spans="2:14" ht="20.149999999999999" customHeight="1" x14ac:dyDescent="0.35">
      <c r="B34" s="19">
        <v>46266</v>
      </c>
      <c r="C34" s="19">
        <v>46295</v>
      </c>
      <c r="D34" s="20">
        <f t="shared" si="4"/>
        <v>2.907</v>
      </c>
      <c r="E34" s="20">
        <f t="shared" si="5"/>
        <v>9.8430499999999999</v>
      </c>
      <c r="F34" s="21">
        <v>2096640</v>
      </c>
      <c r="G34" s="22">
        <v>0</v>
      </c>
      <c r="H34" s="24">
        <f t="shared" si="6"/>
        <v>2096640</v>
      </c>
      <c r="I34" s="29">
        <v>1081449</v>
      </c>
      <c r="J34" s="25">
        <v>1085205.33</v>
      </c>
      <c r="K34" s="25">
        <v>1011434.67</v>
      </c>
      <c r="L34" s="25">
        <f>F34-I34-K34</f>
        <v>3756.3299999999581</v>
      </c>
      <c r="M34" s="1"/>
      <c r="N34" s="1"/>
    </row>
    <row r="35" spans="2:14" x14ac:dyDescent="0.35">
      <c r="N35" s="1"/>
    </row>
    <row r="37" spans="2:14" x14ac:dyDescent="0.35">
      <c r="F37" s="3"/>
    </row>
    <row r="39" spans="2:14" x14ac:dyDescent="0.35">
      <c r="I39" s="34"/>
    </row>
  </sheetData>
  <mergeCells count="3">
    <mergeCell ref="B2:N2"/>
    <mergeCell ref="B3:N3"/>
    <mergeCell ref="B22:N22"/>
  </mergeCells>
  <pageMargins left="0.7" right="0.7" top="0.75" bottom="0.75" header="0.3" footer="0.3"/>
  <pageSetup orientation="portrait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113E1B4F-BFA5-430F-BA98-E45B1DF49D2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d9865d-c7d0-4288-ab0a-9d4dee1c94e8"/>
    <ds:schemaRef ds:uri="80985e37-4d14-49b1-85af-18f353798ba1"/>
  </ds:schemaRefs>
</ds:datastoreItem>
</file>

<file path=customXml/itemProps2.xml><?xml version="1.0" encoding="utf-8"?>
<ds:datastoreItem xmlns:ds="http://schemas.openxmlformats.org/officeDocument/2006/customXml" ds:itemID="{E6580D6A-717A-4F30-AF78-73E083FB3E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14A016-7BC6-4BE1-8E85-B43F0C1B3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842AF24-D37A-46B0-AEA0-088C7CBC30C8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RFI_PREB_Fourth_4.3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2026-10-24T00:49:50Z</dcterms:created>
  <dcterms:modified xsi:type="dcterms:W3CDTF">2026-10-24T01:26:22Z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0x010100356202C57E8A91488ECE962D63A71F10</vt:lpwstr>
  </property>
</Properties>
</file>