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ashley.delvalle\Downloads\"/>
    </mc:Choice>
  </mc:AlternateContent>
  <xr:revisionPtr revIDLastSave="1534" documentId="8_{9768787F-9CB7-4738-B8B4-9C341D98F8D9}" xr6:coauthVersionLast="47" xr6:coauthVersionMax="47" xr10:uidLastSave="{E00CA34C-AE6A-49D0-A8B9-F1CCC3820594}"/>
  <bookViews>
    <workbookView xWindow="-57720" yWindow="-120" windowWidth="29040" windowHeight="15720" tabRatio="834" xr2:uid="{DFD640AD-F899-4FBA-876C-D429800AF80C}"/>
  </bookViews>
  <sheets>
    <sheet name="Summary" sheetId="2" r:id="rId1"/>
    <sheet name="T&amp;D Op Exp-Total" sheetId="3" r:id="rId2"/>
    <sheet name="T&amp;D Op Exp - CE" sheetId="4" r:id="rId3"/>
    <sheet name="T&amp;D Op Exp - Ops" sheetId="5" r:id="rId4"/>
    <sheet name="T&amp;D Op Exp - UT" sheetId="6" r:id="rId5"/>
    <sheet name="S" sheetId="51" state="veryHidden" r:id="rId6"/>
    <sheet name="T&amp;D Op Exp - SS" sheetId="7" r:id="rId7"/>
    <sheet name="Shared Services" sheetId="48" r:id="rId8"/>
    <sheet name="Impr. Portfolio Summary - YTD" sheetId="39" r:id="rId9"/>
    <sheet name="Imp Port - Capital" sheetId="8" r:id="rId10"/>
    <sheet name="A216810396964DCDB399904ED81BA8E" sheetId="50" state="veryHidden" r:id="rId11"/>
    <sheet name="CX Portfolio Summary" sheetId="40" r:id="rId12"/>
    <sheet name="Dx Portfolio Summary" sheetId="41" r:id="rId13"/>
    <sheet name="Tx Portfolio Summary" sheetId="42" r:id="rId14"/>
    <sheet name="Sub Portfolio Summary" sheetId="43" r:id="rId15"/>
    <sheet name="CC&amp;B Portfolio Summary" sheetId="44" r:id="rId16"/>
    <sheet name="Enab Portfolio Summary" sheetId="45" r:id="rId17"/>
    <sheet name="SS Portfolio Summary" sheetId="47" r:id="rId18"/>
    <sheet name="PSP Portfolio Summary" sheetId="52" r:id="rId19"/>
  </sheets>
  <definedNames>
    <definedName name="_xlnm._FilterDatabase" localSheetId="10" hidden="1">A216810396964DCDB399904ED81BA8E!$A$1:$C$1</definedName>
    <definedName name="CIQWBGuid" hidden="1">"LUMA Q322 Schedules_Working Version.xlsx"</definedName>
    <definedName name="_xlnm.Print_Area" localSheetId="15">'CC&amp;B Portfolio Summary'!$A$1:$I$34</definedName>
    <definedName name="_xlnm.Print_Area" localSheetId="11">'CX Portfolio Summary'!$A$1:$I$29</definedName>
    <definedName name="_xlnm.Print_Area" localSheetId="12">'Dx Portfolio Summary'!$A$1:$I$34</definedName>
    <definedName name="_xlnm.Print_Area" localSheetId="16">'Enab Portfolio Summary'!$A$1:$I$45</definedName>
    <definedName name="_xlnm.Print_Area" localSheetId="9">'Imp Port - Capital'!$A$1:$P$25</definedName>
    <definedName name="_xlnm.Print_Area" localSheetId="8">'Impr. Portfolio Summary - YTD'!$A$1:$I$20</definedName>
    <definedName name="_xlnm.Print_Area" localSheetId="18">'PSP Portfolio Summary'!$A$1:$I$19</definedName>
    <definedName name="_xlnm.Print_Area" localSheetId="7">'Shared Services'!$A$1:$J$22</definedName>
    <definedName name="_xlnm.Print_Area" localSheetId="17">'SS Portfolio Summary'!$A$1:$I$49</definedName>
    <definedName name="_xlnm.Print_Area" localSheetId="14">'Sub Portfolio Summary'!$A$1:$I$29</definedName>
    <definedName name="_xlnm.Print_Area" localSheetId="0">Summary!$A$1:$J$24</definedName>
    <definedName name="_xlnm.Print_Area" localSheetId="2">'T&amp;D Op Exp - CE'!$A$1:$J$31</definedName>
    <definedName name="_xlnm.Print_Area" localSheetId="3">'T&amp;D Op Exp - Ops'!$A$1:$J$31</definedName>
    <definedName name="_xlnm.Print_Area" localSheetId="6">'T&amp;D Op Exp - SS'!$A$1:$J$32</definedName>
    <definedName name="_xlnm.Print_Area" localSheetId="4">'T&amp;D Op Exp - UT'!$A$1:$J$31</definedName>
    <definedName name="_xlnm.Print_Area" localSheetId="1">'T&amp;D Op Exp-Total'!$A$1:$J$35</definedName>
    <definedName name="_xlnm.Print_Area" localSheetId="13">'Tx Portfolio Summary'!$A$1:$I$35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8" l="1"/>
  <c r="E26" i="3"/>
  <c r="K18" i="8"/>
  <c r="F12" i="52"/>
  <c r="F10" i="52"/>
  <c r="G8" i="48" l="1"/>
  <c r="G9" i="48"/>
  <c r="G10" i="48"/>
  <c r="G11" i="48"/>
  <c r="G12" i="48"/>
  <c r="G7" i="48"/>
  <c r="G13" i="7"/>
  <c r="G14" i="7"/>
  <c r="G15" i="7"/>
  <c r="G16" i="7"/>
  <c r="G17" i="7"/>
  <c r="G18" i="7"/>
  <c r="G19" i="7"/>
  <c r="G20" i="7"/>
  <c r="G21" i="7"/>
  <c r="G22" i="7"/>
  <c r="G12" i="7"/>
  <c r="G9" i="7"/>
  <c r="G13" i="4"/>
  <c r="G14" i="4"/>
  <c r="G15" i="4"/>
  <c r="G16" i="4"/>
  <c r="G17" i="4"/>
  <c r="G18" i="4"/>
  <c r="G19" i="4"/>
  <c r="G20" i="4"/>
  <c r="G21" i="4"/>
  <c r="G22" i="4"/>
  <c r="G9" i="4"/>
  <c r="G12" i="4"/>
  <c r="G13" i="6"/>
  <c r="G14" i="6"/>
  <c r="G15" i="6"/>
  <c r="G16" i="6"/>
  <c r="G17" i="6"/>
  <c r="G18" i="6"/>
  <c r="G19" i="6"/>
  <c r="G20" i="6"/>
  <c r="G21" i="6"/>
  <c r="G22" i="6"/>
  <c r="G12" i="6"/>
  <c r="G9" i="6"/>
  <c r="G10" i="6" s="1"/>
  <c r="G13" i="5"/>
  <c r="G14" i="5"/>
  <c r="G15" i="5"/>
  <c r="G16" i="5"/>
  <c r="G17" i="5"/>
  <c r="G18" i="5"/>
  <c r="G19" i="5"/>
  <c r="G20" i="5"/>
  <c r="G21" i="5"/>
  <c r="G22" i="5"/>
  <c r="G12" i="5"/>
  <c r="G9" i="5"/>
  <c r="G26" i="3"/>
  <c r="G9" i="3"/>
  <c r="G13" i="3"/>
  <c r="G14" i="3"/>
  <c r="G15" i="3"/>
  <c r="G16" i="3"/>
  <c r="G17" i="3"/>
  <c r="G18" i="3"/>
  <c r="G19" i="3"/>
  <c r="G20" i="3"/>
  <c r="G21" i="3"/>
  <c r="G22" i="3"/>
  <c r="G12" i="3"/>
  <c r="D13" i="8" l="1"/>
  <c r="L13" i="8"/>
  <c r="K13" i="8"/>
  <c r="E18" i="47"/>
  <c r="D18" i="47"/>
  <c r="E33" i="47"/>
  <c r="D33" i="47"/>
  <c r="F33" i="47" l="1"/>
  <c r="F18" i="47"/>
  <c r="M13" i="8"/>
  <c r="F13" i="8"/>
  <c r="L12" i="8" l="1"/>
  <c r="E14" i="8"/>
  <c r="F23" i="4"/>
  <c r="L7" i="8"/>
  <c r="K7" i="8"/>
  <c r="E7" i="8"/>
  <c r="D7" i="8"/>
  <c r="L8" i="8"/>
  <c r="K8" i="8"/>
  <c r="E8" i="8"/>
  <c r="D8" i="8"/>
  <c r="L9" i="8"/>
  <c r="K9" i="8"/>
  <c r="E9" i="8"/>
  <c r="D9" i="8"/>
  <c r="L10" i="8"/>
  <c r="K10" i="8"/>
  <c r="E10" i="8"/>
  <c r="D10" i="8"/>
  <c r="L11" i="8"/>
  <c r="K11" i="8"/>
  <c r="E11" i="8"/>
  <c r="D11" i="8"/>
  <c r="K12" i="8"/>
  <c r="E12" i="8"/>
  <c r="D12" i="8"/>
  <c r="L14" i="8"/>
  <c r="K14" i="8"/>
  <c r="M14" i="8" s="1"/>
  <c r="D14" i="8"/>
  <c r="E8" i="52"/>
  <c r="E13" i="52" s="1"/>
  <c r="E14" i="39" s="1"/>
  <c r="D8" i="52"/>
  <c r="D38" i="47"/>
  <c r="D23" i="47"/>
  <c r="D28" i="47"/>
  <c r="D13" i="47"/>
  <c r="D8" i="47"/>
  <c r="D33" i="45"/>
  <c r="D28" i="45"/>
  <c r="D23" i="45"/>
  <c r="D18" i="45"/>
  <c r="D13" i="45"/>
  <c r="D8" i="45"/>
  <c r="D23" i="44"/>
  <c r="D18" i="44"/>
  <c r="D13" i="44"/>
  <c r="D8" i="44"/>
  <c r="D18" i="43"/>
  <c r="D13" i="43"/>
  <c r="D8" i="43"/>
  <c r="D23" i="42"/>
  <c r="D18" i="42"/>
  <c r="D13" i="42"/>
  <c r="D8" i="42"/>
  <c r="D23" i="41"/>
  <c r="D18" i="41"/>
  <c r="D13" i="41"/>
  <c r="D8" i="41"/>
  <c r="D18" i="40"/>
  <c r="D13" i="40"/>
  <c r="D8" i="40"/>
  <c r="E13" i="48"/>
  <c r="E23" i="7"/>
  <c r="E10" i="7"/>
  <c r="E23" i="6"/>
  <c r="E10" i="6"/>
  <c r="H10" i="6" s="1"/>
  <c r="E10" i="4"/>
  <c r="E23" i="4"/>
  <c r="E23" i="5"/>
  <c r="E10" i="5"/>
  <c r="F10" i="3"/>
  <c r="E10" i="3"/>
  <c r="F14" i="8" l="1"/>
  <c r="F7" i="8"/>
  <c r="M8" i="8"/>
  <c r="F8" i="8"/>
  <c r="F9" i="8"/>
  <c r="M11" i="8"/>
  <c r="F11" i="8"/>
  <c r="M12" i="8"/>
  <c r="F12" i="8"/>
  <c r="D13" i="52"/>
  <c r="D14" i="39" s="1"/>
  <c r="F8" i="52"/>
  <c r="F14" i="39"/>
  <c r="G14" i="39" s="1"/>
  <c r="F10" i="8"/>
  <c r="M10" i="8"/>
  <c r="M9" i="8"/>
  <c r="M7" i="8"/>
  <c r="D38" i="45"/>
  <c r="D12" i="39" s="1"/>
  <c r="D28" i="44"/>
  <c r="D43" i="47"/>
  <c r="D13" i="39" s="1"/>
  <c r="K15" i="8"/>
  <c r="D28" i="42"/>
  <c r="D9" i="39" s="1"/>
  <c r="D23" i="43"/>
  <c r="D10" i="39" s="1"/>
  <c r="E15" i="8"/>
  <c r="E19" i="8" s="1"/>
  <c r="E25" i="6"/>
  <c r="E25" i="5"/>
  <c r="F13" i="52"/>
  <c r="G13" i="52" s="1"/>
  <c r="D28" i="41"/>
  <c r="D8" i="39" s="1"/>
  <c r="D23" i="40"/>
  <c r="D7" i="39" s="1"/>
  <c r="E25" i="4"/>
  <c r="E25" i="7"/>
  <c r="L15" i="8"/>
  <c r="E23" i="3"/>
  <c r="E25" i="3" s="1"/>
  <c r="F23" i="3"/>
  <c r="F25" i="3" s="1"/>
  <c r="F28" i="3" s="1"/>
  <c r="F9" i="2" s="1"/>
  <c r="D15" i="8"/>
  <c r="D18" i="8" s="1"/>
  <c r="M15" i="8" l="1"/>
  <c r="N15" i="8" s="1"/>
  <c r="D11" i="39"/>
  <c r="D19" i="8"/>
  <c r="E13" i="2" s="1"/>
  <c r="F18" i="8"/>
  <c r="E28" i="3"/>
  <c r="E9" i="2" s="1"/>
  <c r="G9" i="2" s="1"/>
  <c r="D15" i="39"/>
  <c r="K19" i="8" l="1"/>
  <c r="E10" i="2" s="1"/>
  <c r="M18" i="8"/>
  <c r="M19" i="8" s="1"/>
  <c r="E18" i="40"/>
  <c r="F18" i="40" s="1"/>
  <c r="E13" i="40"/>
  <c r="F13" i="40" s="1"/>
  <c r="E8" i="40"/>
  <c r="F8" i="40" s="1"/>
  <c r="E11" i="2" l="1"/>
  <c r="N19" i="8"/>
  <c r="E23" i="40"/>
  <c r="E7" i="39" s="1"/>
  <c r="F7" i="39" s="1"/>
  <c r="G7" i="39" s="1"/>
  <c r="G23" i="7" l="1"/>
  <c r="H23" i="7" s="1"/>
  <c r="E23" i="44" l="1"/>
  <c r="F23" i="44" s="1"/>
  <c r="F15" i="8" l="1"/>
  <c r="G15" i="8" s="1"/>
  <c r="E23" i="47"/>
  <c r="F23" i="47" s="1"/>
  <c r="E38" i="47"/>
  <c r="F38" i="47" s="1"/>
  <c r="E28" i="47"/>
  <c r="F28" i="47" s="1"/>
  <c r="E13" i="47"/>
  <c r="F13" i="47" s="1"/>
  <c r="E8" i="47"/>
  <c r="F8" i="47" s="1"/>
  <c r="E33" i="45"/>
  <c r="F33" i="45" s="1"/>
  <c r="E28" i="45"/>
  <c r="F28" i="45" s="1"/>
  <c r="E23" i="45"/>
  <c r="F23" i="45" s="1"/>
  <c r="E18" i="45"/>
  <c r="F18" i="45" s="1"/>
  <c r="E13" i="45"/>
  <c r="F13" i="45" s="1"/>
  <c r="E8" i="45"/>
  <c r="F8" i="45" s="1"/>
  <c r="E18" i="44"/>
  <c r="F18" i="44" s="1"/>
  <c r="E13" i="44"/>
  <c r="F13" i="44" s="1"/>
  <c r="E8" i="44"/>
  <c r="F8" i="44" s="1"/>
  <c r="E18" i="43"/>
  <c r="F18" i="43" s="1"/>
  <c r="E13" i="43"/>
  <c r="F13" i="43" s="1"/>
  <c r="E8" i="43"/>
  <c r="F8" i="43" s="1"/>
  <c r="E23" i="42"/>
  <c r="F23" i="42" s="1"/>
  <c r="E18" i="42"/>
  <c r="F18" i="42" s="1"/>
  <c r="E13" i="42"/>
  <c r="F13" i="42" s="1"/>
  <c r="E8" i="42"/>
  <c r="F8" i="42" s="1"/>
  <c r="E23" i="41"/>
  <c r="F23" i="41" s="1"/>
  <c r="E18" i="41"/>
  <c r="F18" i="41" s="1"/>
  <c r="E13" i="41"/>
  <c r="F13" i="41" s="1"/>
  <c r="E8" i="41"/>
  <c r="F8" i="41" s="1"/>
  <c r="F13" i="48"/>
  <c r="G13" i="48" s="1"/>
  <c r="H13" i="48" s="1"/>
  <c r="F23" i="7"/>
  <c r="F10" i="7"/>
  <c r="F23" i="6"/>
  <c r="F10" i="6"/>
  <c r="F23" i="5"/>
  <c r="F10" i="5"/>
  <c r="F10" i="4"/>
  <c r="F38" i="45" l="1"/>
  <c r="G38" i="45" s="1"/>
  <c r="F23" i="43"/>
  <c r="G23" i="43" s="1"/>
  <c r="F28" i="41"/>
  <c r="G28" i="41" s="1"/>
  <c r="E43" i="47"/>
  <c r="E13" i="39" s="1"/>
  <c r="E28" i="41"/>
  <c r="E8" i="39" s="1"/>
  <c r="F23" i="40"/>
  <c r="G23" i="40" s="1"/>
  <c r="L19" i="8"/>
  <c r="F10" i="2" s="1"/>
  <c r="F25" i="7"/>
  <c r="F25" i="6"/>
  <c r="F25" i="4"/>
  <c r="F25" i="5"/>
  <c r="E23" i="43"/>
  <c r="E10" i="39" s="1"/>
  <c r="E38" i="45"/>
  <c r="E12" i="39" s="1"/>
  <c r="E28" i="44"/>
  <c r="E28" i="42"/>
  <c r="E9" i="39" s="1"/>
  <c r="G10" i="2" l="1"/>
  <c r="F11" i="2"/>
  <c r="G11" i="2" s="1"/>
  <c r="H11" i="2" s="1"/>
  <c r="E11" i="39"/>
  <c r="F28" i="44"/>
  <c r="G28" i="44" s="1"/>
  <c r="F9" i="39"/>
  <c r="G9" i="39" s="1"/>
  <c r="F10" i="39"/>
  <c r="G10" i="39" s="1"/>
  <c r="F12" i="39"/>
  <c r="G12" i="39" s="1"/>
  <c r="F13" i="39"/>
  <c r="G13" i="39" s="1"/>
  <c r="F8" i="39"/>
  <c r="G8" i="39" s="1"/>
  <c r="F43" i="47"/>
  <c r="G43" i="47" s="1"/>
  <c r="F13" i="2" l="1"/>
  <c r="G13" i="2" s="1"/>
  <c r="H13" i="2" s="1"/>
  <c r="F11" i="39"/>
  <c r="G11" i="39" s="1"/>
  <c r="E15" i="39"/>
  <c r="F15" i="39" s="1"/>
  <c r="G15" i="39" s="1"/>
  <c r="F28" i="42"/>
  <c r="G28" i="42" s="1"/>
  <c r="G10" i="5" l="1"/>
  <c r="H10" i="5" s="1"/>
  <c r="F19" i="8" l="1"/>
  <c r="G19" i="8" s="1"/>
  <c r="G23" i="3" l="1"/>
  <c r="H23" i="3" s="1"/>
  <c r="G10" i="3"/>
  <c r="H10" i="3" s="1"/>
  <c r="G25" i="3" l="1"/>
  <c r="H25" i="3" s="1"/>
  <c r="G10" i="4"/>
  <c r="H10" i="4" s="1"/>
  <c r="G28" i="3" l="1"/>
  <c r="H28" i="3" s="1"/>
  <c r="G23" i="4"/>
  <c r="H23" i="4" s="1"/>
  <c r="G25" i="4" l="1"/>
  <c r="H25" i="4" s="1"/>
  <c r="G23" i="5" l="1"/>
  <c r="H23" i="5" s="1"/>
  <c r="G23" i="6"/>
  <c r="H23" i="6" s="1"/>
  <c r="G10" i="7"/>
  <c r="H10" i="7" s="1"/>
  <c r="B12" i="7"/>
  <c r="B13" i="7" s="1"/>
  <c r="B14" i="7" s="1"/>
  <c r="B15" i="7" s="1"/>
  <c r="B16" i="7" s="1"/>
  <c r="B17" i="7" s="1"/>
  <c r="B18" i="7" s="1"/>
  <c r="B19" i="7" s="1"/>
  <c r="B20" i="7" s="1"/>
  <c r="B21" i="7" s="1"/>
  <c r="B12" i="6"/>
  <c r="B13" i="6" s="1"/>
  <c r="B14" i="6" s="1"/>
  <c r="B15" i="6" s="1"/>
  <c r="B16" i="6" s="1"/>
  <c r="B17" i="6" s="1"/>
  <c r="B18" i="6" s="1"/>
  <c r="B19" i="6" s="1"/>
  <c r="B20" i="6" s="1"/>
  <c r="B21" i="6" s="1"/>
  <c r="B12" i="5"/>
  <c r="B13" i="5" s="1"/>
  <c r="B14" i="5" s="1"/>
  <c r="B15" i="5" s="1"/>
  <c r="B16" i="5" s="1"/>
  <c r="B17" i="5" s="1"/>
  <c r="B18" i="5" s="1"/>
  <c r="B12" i="4"/>
  <c r="B13" i="4" s="1"/>
  <c r="B14" i="4" s="1"/>
  <c r="B15" i="4" s="1"/>
  <c r="B16" i="4" s="1"/>
  <c r="B17" i="4" s="1"/>
  <c r="B18" i="4" s="1"/>
  <c r="B19" i="4" s="1"/>
  <c r="B20" i="4" s="1"/>
  <c r="B21" i="4" s="1"/>
  <c r="B12" i="3"/>
  <c r="B13" i="3" s="1"/>
  <c r="B14" i="3" s="1"/>
  <c r="B15" i="3" s="1"/>
  <c r="B16" i="3" s="1"/>
  <c r="B17" i="3" s="1"/>
  <c r="B18" i="3" s="1"/>
  <c r="B19" i="3" s="1"/>
  <c r="B20" i="3" s="1"/>
  <c r="B21" i="3" s="1"/>
  <c r="G25" i="6" l="1"/>
  <c r="H25" i="6" s="1"/>
  <c r="B22" i="6"/>
  <c r="B23" i="6" s="1"/>
  <c r="B25" i="6" s="1"/>
  <c r="B19" i="5"/>
  <c r="B20" i="5" s="1"/>
  <c r="B21" i="5" s="1"/>
  <c r="B22" i="5" s="1"/>
  <c r="B23" i="5" s="1"/>
  <c r="B25" i="5" s="1"/>
  <c r="B22" i="4"/>
  <c r="B23" i="4" s="1"/>
  <c r="B25" i="4" s="1"/>
  <c r="B22" i="3"/>
  <c r="B23" i="3" s="1"/>
  <c r="B25" i="3" s="1"/>
  <c r="B26" i="3" s="1"/>
  <c r="B28" i="3" s="1"/>
  <c r="B22" i="7"/>
  <c r="B23" i="7" s="1"/>
  <c r="B25" i="7" s="1"/>
  <c r="G25" i="5"/>
  <c r="H25" i="5" s="1"/>
  <c r="G25" i="7"/>
  <c r="H25" i="7" s="1"/>
</calcChain>
</file>

<file path=xl/sharedStrings.xml><?xml version="1.0" encoding="utf-8"?>
<sst xmlns="http://schemas.openxmlformats.org/spreadsheetml/2006/main" count="507" uniqueCount="149">
  <si>
    <t>($ million)</t>
  </si>
  <si>
    <t>Variance (%)</t>
  </si>
  <si>
    <t>Transmission &amp; Distribution</t>
  </si>
  <si>
    <t>Operating Expenditures</t>
  </si>
  <si>
    <t>Non-Federally Funded Capital Expenditures</t>
  </si>
  <si>
    <t>Note:</t>
  </si>
  <si>
    <t xml:space="preserve">Numbers in this report reflect Energy Bureau’s April 15, 2026, Final Rate Order. </t>
  </si>
  <si>
    <t>Budget figures above include the reserve for excess expenditures.</t>
  </si>
  <si>
    <t xml:space="preserve">Federally funded expenditures include capital, general, and administrative charges. </t>
  </si>
  <si>
    <t>Transmission &amp; Distribution Operating Expenditures</t>
  </si>
  <si>
    <t xml:space="preserve"> </t>
  </si>
  <si>
    <t>Labor</t>
  </si>
  <si>
    <t>Salaries, Wages and Benefits</t>
  </si>
  <si>
    <t xml:space="preserve">Total Labor </t>
  </si>
  <si>
    <t>Non-Labor</t>
  </si>
  <si>
    <t>Materials &amp; Supplies</t>
  </si>
  <si>
    <t>Transportation, Per Diem, and Mileage</t>
  </si>
  <si>
    <t>Property &amp; Casualty Insurance</t>
  </si>
  <si>
    <t>Security</t>
  </si>
  <si>
    <t>IT Service Agreements</t>
  </si>
  <si>
    <t>Utilities &amp; Rents</t>
  </si>
  <si>
    <t>Legal Services</t>
  </si>
  <si>
    <t>Communications Expenses</t>
  </si>
  <si>
    <t>Professional &amp; Technical Outsourced Services</t>
  </si>
  <si>
    <t>Vegetation Management</t>
  </si>
  <si>
    <t>Other Miscellaneous Expenses</t>
  </si>
  <si>
    <t>Total Non-Labor / Other Operating Expense</t>
  </si>
  <si>
    <t>Subtotal</t>
  </si>
  <si>
    <t>Reserve for Excess Expenditures</t>
  </si>
  <si>
    <t>Total Operating Expenditures</t>
  </si>
  <si>
    <t xml:space="preserve">Figures in all tables have been rounded. </t>
  </si>
  <si>
    <t xml:space="preserve">Transmission &amp; Distribution Operating Expenditures Customer Experience </t>
  </si>
  <si>
    <t>Customer Experience</t>
  </si>
  <si>
    <t>Total Operating Expense</t>
  </si>
  <si>
    <t xml:space="preserve">Transmission &amp; Distribution Operating Expenditures Operations </t>
  </si>
  <si>
    <t>Operations</t>
  </si>
  <si>
    <t xml:space="preserve">Other Miscellaneous Expense </t>
  </si>
  <si>
    <t xml:space="preserve">Transmission &amp; Distribution Operating Expenditures   Utility Transformation </t>
  </si>
  <si>
    <t>Utility Transformation</t>
  </si>
  <si>
    <t>Sheet Name</t>
  </si>
  <si>
    <t>Start Cell</t>
  </si>
  <si>
    <t>End Cell</t>
  </si>
  <si>
    <t>BusinessArea Name</t>
  </si>
  <si>
    <t>ReportGroup Name</t>
  </si>
  <si>
    <t>Report Name</t>
  </si>
  <si>
    <t>Parameters</t>
  </si>
  <si>
    <t>Rows</t>
  </si>
  <si>
    <t>User Id</t>
  </si>
  <si>
    <t>BusinessArea Id</t>
  </si>
  <si>
    <t>ReportGroup Id</t>
  </si>
  <si>
    <t>Report Id</t>
  </si>
  <si>
    <t>Headers</t>
  </si>
  <si>
    <t>Pivot Sheet Name Ref</t>
  </si>
  <si>
    <t>Sheet Name Ref</t>
  </si>
  <si>
    <t>Process Id</t>
  </si>
  <si>
    <t>Splash SessionID</t>
  </si>
  <si>
    <t>Status</t>
  </si>
  <si>
    <t>Pivot Sheet Name</t>
  </si>
  <si>
    <t>Old ProcessId</t>
  </si>
  <si>
    <t>ColumnsCount</t>
  </si>
  <si>
    <t>Download Time</t>
  </si>
  <si>
    <t>Error Message</t>
  </si>
  <si>
    <t>MandatoryParameters</t>
  </si>
  <si>
    <t>Json ParameterString</t>
  </si>
  <si>
    <t>StartTime</t>
  </si>
  <si>
    <t>EndTime</t>
  </si>
  <si>
    <t>UserGroup ID</t>
  </si>
  <si>
    <t>IsModifyReport</t>
  </si>
  <si>
    <t>Modify Report JSON</t>
  </si>
  <si>
    <t>Display Title</t>
  </si>
  <si>
    <t>Responsibility Name</t>
  </si>
  <si>
    <t>OCRunType</t>
  </si>
  <si>
    <t>OcTrialConnectionId</t>
  </si>
  <si>
    <t xml:space="preserve">Transmission &amp; Distribution Operating Expenditures Support Services </t>
  </si>
  <si>
    <t>Support Services</t>
  </si>
  <si>
    <t xml:space="preserve">Shared Services </t>
  </si>
  <si>
    <t xml:space="preserve">Other </t>
  </si>
  <si>
    <t>Shared Services Total</t>
  </si>
  <si>
    <t>Property &amp; Casualty Insurance Shared Services budget was reduced from 61.9 million to 1.3 million as Genera and PREPA are recording their share of Property &amp; Casualty Insurance in their accounting books and reporting their actuals compared to their Shared Services budget allocation during FY26. The remaining budget and actuals are limited to policies related to PREPA that have yet to be renewed under the new methodology. These policies are expected to renew in July 2027 therefore no budget and actuals will be reported in FY2027 for Property &amp; Casualty Insurance.</t>
  </si>
  <si>
    <t xml:space="preserve">Improvement Portfolio Summary </t>
  </si>
  <si>
    <t>Portfolio</t>
  </si>
  <si>
    <t>Distribution</t>
  </si>
  <si>
    <t>Transmission</t>
  </si>
  <si>
    <t>Substation</t>
  </si>
  <si>
    <t>Control Center &amp; Buildings</t>
  </si>
  <si>
    <t>Enabling</t>
  </si>
  <si>
    <t>Priority Stabilization Plan</t>
  </si>
  <si>
    <t>Total</t>
  </si>
  <si>
    <t xml:space="preserve">Improvement Portfolios - Total Capital Expenditures </t>
  </si>
  <si>
    <r>
      <t>Federally Funded Capital</t>
    </r>
    <r>
      <rPr>
        <b/>
        <vertAlign val="superscript"/>
        <sz val="11"/>
        <color theme="1"/>
        <rFont val="Arial"/>
        <family val="2"/>
      </rPr>
      <t>1</t>
    </r>
  </si>
  <si>
    <r>
      <t>Non-Federally Funded Capital</t>
    </r>
    <r>
      <rPr>
        <b/>
        <vertAlign val="superscript"/>
        <sz val="11"/>
        <color theme="1"/>
        <rFont val="Arial"/>
        <family val="2"/>
      </rPr>
      <t>1</t>
    </r>
  </si>
  <si>
    <t>Improvement Portfolio</t>
  </si>
  <si>
    <t>Substations</t>
  </si>
  <si>
    <t>Other</t>
  </si>
  <si>
    <t>Total Capital Expenditures</t>
  </si>
  <si>
    <t>Address</t>
  </si>
  <si>
    <t>ValueType</t>
  </si>
  <si>
    <t>Value</t>
  </si>
  <si>
    <t>ConnectionName</t>
  </si>
  <si>
    <t xml:space="preserve">Customer Experience Improvement Portfolio Summary </t>
  </si>
  <si>
    <t>Program</t>
  </si>
  <si>
    <t>Distribution Streetlighting</t>
  </si>
  <si>
    <t>Federally Funded</t>
  </si>
  <si>
    <t>Non-Federally Funded</t>
  </si>
  <si>
    <t>OpEx</t>
  </si>
  <si>
    <t>SRP</t>
  </si>
  <si>
    <t>AMI Implementation Program</t>
  </si>
  <si>
    <t>Programs &lt;5% of Portfolio Total</t>
  </si>
  <si>
    <t xml:space="preserve">Distribution Improvement Portfolio Summary </t>
  </si>
  <si>
    <t>Distribution Line Rebuild</t>
  </si>
  <si>
    <t xml:space="preserve">Grid Automation </t>
  </si>
  <si>
    <t>Distribution Pole &amp; Conductor Repair</t>
  </si>
  <si>
    <t xml:space="preserve">Transmission Improvement Portfolio Summary </t>
  </si>
  <si>
    <t xml:space="preserve">Transmission Line Rebuild </t>
  </si>
  <si>
    <t xml:space="preserve">Transmission Priority Pole Replacements </t>
  </si>
  <si>
    <t>OT Telecom Systems &amp; Network</t>
  </si>
  <si>
    <t xml:space="preserve">Substation Improvement Portfolio Summary </t>
  </si>
  <si>
    <t>Substation Rebuilds</t>
  </si>
  <si>
    <t>Substation Reliability</t>
  </si>
  <si>
    <t xml:space="preserve">Control Center and Buildings Improvement Portfolio Summary </t>
  </si>
  <si>
    <t xml:space="preserve">Facilities Development &amp; Implementation </t>
  </si>
  <si>
    <t>Critical Energy Management System Upgrades</t>
  </si>
  <si>
    <t>Control Center Construction &amp; Refurbishment</t>
  </si>
  <si>
    <t>Enabling Improvement Portfolio Summary</t>
  </si>
  <si>
    <t>Vegetation Management and Capital Clearing Implementation</t>
  </si>
  <si>
    <t>Microgrid, Phasor Measurement Units (PMU), and Battery Energy Storage Installations and Integration</t>
  </si>
  <si>
    <t>Compliance &amp; Studies</t>
  </si>
  <si>
    <t>T&amp;D Fleet</t>
  </si>
  <si>
    <t xml:space="preserve">Asset Data Integrity </t>
  </si>
  <si>
    <t>The net credit within the programs with less than 5% of the total Enabling Portfolio is primarily due to the Emergency Response Preparedness Program, with expenditures previously classified as NFC. Then, this program was reclassified as O&amp;M, since the WebEOC system implementation and integration costs are operational in nature.</t>
  </si>
  <si>
    <t>Support Services Improvement Portfolio Summary</t>
  </si>
  <si>
    <t>IT OT Asset Management</t>
  </si>
  <si>
    <t xml:space="preserve"> -   </t>
  </si>
  <si>
    <t>IT OT Enablement Program</t>
  </si>
  <si>
    <t>IT OT Collaboration &amp; Analytics</t>
  </si>
  <si>
    <t>IT OT Cybersecurity Program</t>
  </si>
  <si>
    <t>Critical Financial Systems</t>
  </si>
  <si>
    <t>Update to Third Party Use, Audit, Contract and Billing Procedures</t>
  </si>
  <si>
    <t xml:space="preserve">Priority Stabilization Plan Portfolio Summary </t>
  </si>
  <si>
    <r>
      <t>FY2026 
Budget</t>
    </r>
    <r>
      <rPr>
        <b/>
        <vertAlign val="superscript"/>
        <sz val="10"/>
        <rFont val="Arial"/>
        <family val="2"/>
      </rPr>
      <t>3,5</t>
    </r>
  </si>
  <si>
    <r>
      <t>FY2026 
Actuals</t>
    </r>
    <r>
      <rPr>
        <b/>
        <vertAlign val="superscript"/>
        <sz val="10"/>
        <rFont val="Arial"/>
        <family val="2"/>
      </rPr>
      <t>5</t>
    </r>
  </si>
  <si>
    <r>
      <t>Variance ($)</t>
    </r>
    <r>
      <rPr>
        <b/>
        <vertAlign val="superscript"/>
        <sz val="10"/>
        <rFont val="Arial"/>
        <family val="2"/>
      </rPr>
      <t>5</t>
    </r>
  </si>
  <si>
    <r>
      <t>Subtotal</t>
    </r>
    <r>
      <rPr>
        <b/>
        <vertAlign val="superscript"/>
        <sz val="11"/>
        <color theme="1"/>
        <rFont val="Arial"/>
        <family val="2"/>
      </rPr>
      <t>4</t>
    </r>
  </si>
  <si>
    <r>
      <t>Federally Funded Expenditures</t>
    </r>
    <r>
      <rPr>
        <b/>
        <vertAlign val="superscript"/>
        <sz val="11"/>
        <color rgb="FF000000"/>
        <rFont val="Arial"/>
        <family val="2"/>
      </rPr>
      <t>6</t>
    </r>
  </si>
  <si>
    <t xml:space="preserve">Figures on all tables are rounded.	</t>
  </si>
  <si>
    <r>
      <t xml:space="preserve">Property &amp; Casualty Insurance </t>
    </r>
    <r>
      <rPr>
        <vertAlign val="superscript"/>
        <sz val="11"/>
        <color theme="1"/>
        <rFont val="Arial"/>
        <family val="2"/>
      </rPr>
      <t>19</t>
    </r>
  </si>
  <si>
    <r>
      <t>FY2026 
Budget</t>
    </r>
    <r>
      <rPr>
        <b/>
        <vertAlign val="superscript"/>
        <sz val="10"/>
        <rFont val="Arial"/>
        <family val="2"/>
      </rPr>
      <t>5</t>
    </r>
  </si>
  <si>
    <r>
      <t>Programs &lt;5% of Portfolio Total</t>
    </r>
    <r>
      <rPr>
        <b/>
        <vertAlign val="superscript"/>
        <sz val="11"/>
        <color theme="1"/>
        <rFont val="Arial"/>
        <family val="2"/>
      </rPr>
      <t>15</t>
    </r>
  </si>
  <si>
    <t xml:space="preserve">FY2026 Budgets to Actuals Summary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</si>
</sst>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_(* \(#,##0\);_(* &quot;-&quot;_);_(@_)"/>
    <numFmt numFmtId="44" formatCode="_(&quot;$&quot;* #,##0.00_);_(&quot;$&quot;* \(#,##0.00\);_(&quot;$&quot;* &quot;-&quot;??_);_(@_)"/>
    <numFmt numFmtId="43" formatCode="_(* #,##0.00_);_(* \(#,##0.00\);_(* &quot;-&quot;??_);_(@_)"/>
    <numFmt numFmtId="164" formatCode="_(&quot;$&quot;* #,##0.0_);_(&quot;$&quot;* \(#,##0.0\);_(&quot;$&quot;* &quot;-&quot;??_);_(@_)"/>
    <numFmt numFmtId="165" formatCode="_(* #,##0.0_);_(* \(#,##0.0\);_(* &quot;-&quot;??_);_(@_)"/>
    <numFmt numFmtId="166" formatCode="_(&quot;$&quot;* #,##0.0_);_(&quot;$&quot;* \(#,##0.0\);_(&quot;$&quot;* &quot;-&quot;?_);_(@_)"/>
    <numFmt numFmtId="167" formatCode="&quot;$&quot;#,##0.0,,"/>
    <numFmt numFmtId="168" formatCode="0%_);\(0%\);\-_)"/>
    <numFmt numFmtId="169" formatCode="_(* #,##0_);_(* \(#,##0\);_(* &quot;-&quot;??_);_(@_)"/>
    <numFmt numFmtId="170" formatCode="0.0"/>
    <numFmt numFmtId="171" formatCode="#,##0,"/>
    <numFmt numFmtId="172" formatCode="_(* #,##0.000000_);_(* \(#,##0.000000\);_(* &quot;-&quot;??_);_(@_)"/>
    <numFmt numFmtId="173" formatCode="_(* #,##0.0_);_(* \(#,##0.0\);_(* &quot;-&quot;?_);_(@_)"/>
  </numFmts>
  <fonts count="34" x14ac:knownFonts="1">
    <font>
      <sz val="11"/>
      <color theme="1"/>
      <name val="Calibri"/>
      <family val="2"/>
      <scheme val="minor"/>
    </font>
    <font>
      <sz val="11"/>
      <color theme="1"/>
      <name val="Calibri"/>
      <family val="2"/>
      <scheme val="minor"/>
    </font>
    <font>
      <b/>
      <sz val="10"/>
      <name val="Arial"/>
      <family val="2"/>
    </font>
    <font>
      <sz val="10"/>
      <color theme="1"/>
      <name val="Arial"/>
      <family val="2"/>
    </font>
    <font>
      <sz val="11"/>
      <color theme="1"/>
      <name val="Arial"/>
      <family val="2"/>
    </font>
    <font>
      <i/>
      <sz val="11"/>
      <color theme="1"/>
      <name val="Arial"/>
      <family val="2"/>
    </font>
    <font>
      <sz val="11"/>
      <name val="Arial"/>
      <family val="2"/>
    </font>
    <font>
      <b/>
      <sz val="11"/>
      <color theme="1"/>
      <name val="Arial"/>
      <family val="2"/>
    </font>
    <font>
      <b/>
      <sz val="11"/>
      <color rgb="FF000000"/>
      <name val="Arial"/>
      <family val="2"/>
    </font>
    <font>
      <b/>
      <sz val="14"/>
      <color theme="1"/>
      <name val="Arial"/>
      <family val="2"/>
    </font>
    <font>
      <b/>
      <sz val="20"/>
      <color theme="1"/>
      <name val="Arial"/>
      <family val="2"/>
    </font>
    <font>
      <b/>
      <i/>
      <sz val="11"/>
      <color theme="1"/>
      <name val="Arial"/>
      <family val="2"/>
    </font>
    <font>
      <i/>
      <sz val="9"/>
      <color theme="1"/>
      <name val="Arial"/>
      <family val="2"/>
    </font>
    <font>
      <b/>
      <sz val="11"/>
      <name val="Arial"/>
      <family val="2"/>
    </font>
    <font>
      <sz val="11"/>
      <color rgb="FFFF0000"/>
      <name val="Arial"/>
      <family val="2"/>
    </font>
    <font>
      <i/>
      <sz val="10"/>
      <color theme="1"/>
      <name val="Arial"/>
      <family val="2"/>
    </font>
    <font>
      <b/>
      <sz val="16"/>
      <color theme="1"/>
      <name val="Arial"/>
      <family val="2"/>
    </font>
    <font>
      <sz val="9"/>
      <color theme="1"/>
      <name val="Arial"/>
      <family val="2"/>
    </font>
    <font>
      <b/>
      <sz val="10"/>
      <color theme="1"/>
      <name val="Arial"/>
      <family val="2"/>
    </font>
    <font>
      <sz val="20"/>
      <color theme="1"/>
      <name val="Arial"/>
      <family val="2"/>
    </font>
    <font>
      <b/>
      <vertAlign val="superscript"/>
      <sz val="10"/>
      <name val="Arial"/>
      <family val="2"/>
    </font>
    <font>
      <sz val="11"/>
      <name val="Calibri"/>
      <family val="2"/>
      <scheme val="minor"/>
    </font>
    <font>
      <sz val="11"/>
      <color theme="1"/>
      <name val="Arial"/>
      <family val="2"/>
    </font>
    <font>
      <b/>
      <vertAlign val="superscript"/>
      <sz val="11"/>
      <color theme="1"/>
      <name val="Arial"/>
      <family val="2"/>
    </font>
    <font>
      <vertAlign val="superscript"/>
      <sz val="10"/>
      <color theme="1"/>
      <name val="Arial"/>
      <family val="2"/>
    </font>
    <font>
      <b/>
      <vertAlign val="superscript"/>
      <sz val="11"/>
      <color rgb="FF000000"/>
      <name val="Arial"/>
      <family val="2"/>
    </font>
    <font>
      <b/>
      <sz val="14"/>
      <color rgb="FF000000"/>
      <name val="Arial"/>
      <family val="2"/>
    </font>
    <font>
      <sz val="8"/>
      <name val="Calibri"/>
      <family val="2"/>
      <scheme val="minor"/>
    </font>
    <font>
      <sz val="11"/>
      <color rgb="FF000000"/>
      <name val="Arial"/>
      <family val="2"/>
    </font>
    <font>
      <vertAlign val="superscript"/>
      <sz val="11"/>
      <color theme="1"/>
      <name val="Arial"/>
      <family val="2"/>
    </font>
    <font>
      <sz val="10"/>
      <color rgb="FF000000"/>
      <name val="Arial"/>
      <family val="2"/>
    </font>
    <font>
      <sz val="11"/>
      <name val="Aptos Narrow"/>
      <family val="2"/>
    </font>
    <font>
      <vertAlign val="superscript"/>
      <sz val="10"/>
      <color rgb="FFFF0000"/>
      <name val="Arial"/>
      <family val="2"/>
    </font>
    <font>
      <i/>
      <sz val="10"/>
      <color rgb="FFFF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5E1E6"/>
        <bgColor indexed="64"/>
      </patternFill>
    </fill>
    <fill>
      <patternFill patternType="solid">
        <fgColor rgb="FFFFFFFF"/>
        <bgColor rgb="FF000000"/>
      </patternFill>
    </fill>
    <fill>
      <patternFill patternType="solid">
        <fgColor theme="0" tint="-4.9989318521683403E-2"/>
        <bgColor indexed="64"/>
      </patternFill>
    </fill>
    <fill>
      <patternFill patternType="solid">
        <fgColor rgb="FFF2F2F2"/>
        <bgColor rgb="FF000000"/>
      </patternFill>
    </fill>
  </fills>
  <borders count="1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cellStyleXfs>
  <cellXfs count="241">
    <xf numFmtId="0" fontId="0" fillId="0" borderId="0" xfId="0"/>
    <xf numFmtId="0" fontId="4" fillId="0" borderId="0" xfId="0" applyFont="1" applyAlignment="1">
      <alignment horizontal="left" indent="2"/>
    </xf>
    <xf numFmtId="0" fontId="4" fillId="0" borderId="1" xfId="0" applyFont="1" applyBorder="1"/>
    <xf numFmtId="0" fontId="5" fillId="0" borderId="2" xfId="0" applyFont="1" applyBorder="1" applyAlignment="1">
      <alignment horizontal="center"/>
    </xf>
    <xf numFmtId="0" fontId="4" fillId="0" borderId="2" xfId="0" applyFont="1" applyBorder="1"/>
    <xf numFmtId="0" fontId="5" fillId="2" borderId="2" xfId="0" applyFont="1" applyFill="1" applyBorder="1" applyAlignment="1">
      <alignment horizontal="center"/>
    </xf>
    <xf numFmtId="0" fontId="4" fillId="0" borderId="7" xfId="0" applyFont="1" applyBorder="1"/>
    <xf numFmtId="0" fontId="4" fillId="0" borderId="3" xfId="0" applyFont="1" applyBorder="1"/>
    <xf numFmtId="0" fontId="4" fillId="0" borderId="0" xfId="0" applyFont="1"/>
    <xf numFmtId="0" fontId="4" fillId="0" borderId="8" xfId="0" applyFont="1" applyBorder="1"/>
    <xf numFmtId="0" fontId="5" fillId="0" borderId="3" xfId="0" applyFont="1" applyBorder="1" applyAlignment="1">
      <alignment horizontal="center"/>
    </xf>
    <xf numFmtId="0" fontId="7" fillId="0" borderId="0" xfId="0" applyFont="1" applyAlignment="1">
      <alignment horizontal="center" vertical="center"/>
    </xf>
    <xf numFmtId="9" fontId="4" fillId="3" borderId="0" xfId="3" applyFont="1" applyFill="1"/>
    <xf numFmtId="167" fontId="8" fillId="0" borderId="0" xfId="0" applyNumberFormat="1" applyFont="1" applyAlignment="1">
      <alignment horizontal="left" vertical="center"/>
    </xf>
    <xf numFmtId="164" fontId="7" fillId="0" borderId="4" xfId="1" applyNumberFormat="1" applyFont="1" applyBorder="1"/>
    <xf numFmtId="9" fontId="7" fillId="0" borderId="4" xfId="3" applyFont="1" applyBorder="1"/>
    <xf numFmtId="165" fontId="4" fillId="0" borderId="0" xfId="1" applyNumberFormat="1" applyFont="1"/>
    <xf numFmtId="0" fontId="4" fillId="0" borderId="5" xfId="0" applyFont="1" applyBorder="1"/>
    <xf numFmtId="0" fontId="4" fillId="0" borderId="6" xfId="0" applyFont="1" applyBorder="1"/>
    <xf numFmtId="0" fontId="4" fillId="0" borderId="9" xfId="0" applyFont="1" applyBorder="1"/>
    <xf numFmtId="0" fontId="9" fillId="2" borderId="0" xfId="0" applyFont="1" applyFill="1"/>
    <xf numFmtId="0" fontId="4" fillId="2" borderId="0" xfId="0" applyFont="1" applyFill="1"/>
    <xf numFmtId="0" fontId="10" fillId="2" borderId="0" xfId="0" applyFont="1" applyFill="1"/>
    <xf numFmtId="0" fontId="11" fillId="3" borderId="0" xfId="0" applyFont="1" applyFill="1"/>
    <xf numFmtId="0" fontId="4" fillId="2" borderId="1" xfId="0" applyFont="1" applyFill="1" applyBorder="1"/>
    <xf numFmtId="0" fontId="4" fillId="2" borderId="7" xfId="0" applyFont="1" applyFill="1" applyBorder="1"/>
    <xf numFmtId="0" fontId="12" fillId="2" borderId="2" xfId="0" applyFont="1" applyFill="1" applyBorder="1" applyAlignment="1">
      <alignment horizontal="center"/>
    </xf>
    <xf numFmtId="0" fontId="12" fillId="2" borderId="3" xfId="0" applyFont="1" applyFill="1" applyBorder="1" applyAlignment="1">
      <alignment horizontal="center"/>
    </xf>
    <xf numFmtId="0" fontId="7" fillId="2" borderId="0" xfId="0" applyFont="1" applyFill="1"/>
    <xf numFmtId="0" fontId="4" fillId="2" borderId="8" xfId="0" applyFont="1" applyFill="1" applyBorder="1"/>
    <xf numFmtId="0" fontId="4" fillId="2" borderId="0" xfId="0" quotePrefix="1" applyFont="1" applyFill="1"/>
    <xf numFmtId="0" fontId="7" fillId="0" borderId="0" xfId="0" applyFont="1"/>
    <xf numFmtId="0" fontId="4" fillId="2" borderId="0" xfId="0" applyFont="1" applyFill="1" applyAlignment="1">
      <alignment horizontal="left" indent="2"/>
    </xf>
    <xf numFmtId="165" fontId="6" fillId="2" borderId="0" xfId="1" applyNumberFormat="1" applyFont="1" applyFill="1"/>
    <xf numFmtId="168" fontId="6" fillId="2" borderId="0" xfId="1" applyNumberFormat="1" applyFont="1" applyFill="1" applyBorder="1"/>
    <xf numFmtId="165" fontId="6" fillId="2" borderId="0" xfId="1" applyNumberFormat="1" applyFont="1" applyFill="1" applyBorder="1"/>
    <xf numFmtId="164" fontId="7" fillId="2" borderId="0" xfId="1" applyNumberFormat="1" applyFont="1" applyFill="1"/>
    <xf numFmtId="168" fontId="13" fillId="2" borderId="0" xfId="1" applyNumberFormat="1" applyFont="1" applyFill="1" applyBorder="1"/>
    <xf numFmtId="165" fontId="7" fillId="2" borderId="0" xfId="1" applyNumberFormat="1" applyFont="1" applyFill="1"/>
    <xf numFmtId="170" fontId="6" fillId="2" borderId="0" xfId="1" applyNumberFormat="1" applyFont="1" applyFill="1" applyBorder="1"/>
    <xf numFmtId="165" fontId="7" fillId="2" borderId="0" xfId="1" applyNumberFormat="1" applyFont="1" applyFill="1" applyBorder="1"/>
    <xf numFmtId="165" fontId="4" fillId="2" borderId="0" xfId="1" applyNumberFormat="1" applyFont="1" applyFill="1"/>
    <xf numFmtId="164" fontId="7" fillId="2" borderId="4" xfId="2" applyNumberFormat="1" applyFont="1" applyFill="1" applyBorder="1"/>
    <xf numFmtId="0" fontId="14" fillId="2" borderId="0" xfId="0" applyFont="1" applyFill="1"/>
    <xf numFmtId="0" fontId="4" fillId="2" borderId="3" xfId="0" applyFont="1" applyFill="1" applyBorder="1"/>
    <xf numFmtId="0" fontId="4" fillId="2" borderId="5" xfId="0" applyFont="1" applyFill="1" applyBorder="1"/>
    <xf numFmtId="0" fontId="4" fillId="2" borderId="6" xfId="0" applyFont="1" applyFill="1" applyBorder="1"/>
    <xf numFmtId="0" fontId="4" fillId="2" borderId="9" xfId="0" applyFont="1" applyFill="1" applyBorder="1"/>
    <xf numFmtId="169" fontId="4" fillId="2" borderId="0" xfId="0" applyNumberFormat="1" applyFont="1" applyFill="1"/>
    <xf numFmtId="43" fontId="4" fillId="2" borderId="0" xfId="0" applyNumberFormat="1" applyFont="1" applyFill="1"/>
    <xf numFmtId="0" fontId="15" fillId="0" borderId="0" xfId="0" applyFont="1"/>
    <xf numFmtId="0" fontId="9" fillId="2" borderId="0" xfId="0" applyFont="1" applyFill="1" applyAlignment="1">
      <alignment horizontal="left"/>
    </xf>
    <xf numFmtId="0" fontId="16" fillId="0" borderId="0" xfId="0" applyFont="1"/>
    <xf numFmtId="0" fontId="3" fillId="0" borderId="0" xfId="0" applyFont="1"/>
    <xf numFmtId="167" fontId="8" fillId="0" borderId="0" xfId="0" applyNumberFormat="1" applyFont="1" applyAlignment="1">
      <alignment horizontal="left"/>
    </xf>
    <xf numFmtId="166" fontId="4" fillId="0" borderId="0" xfId="0" applyNumberFormat="1" applyFont="1"/>
    <xf numFmtId="0" fontId="9" fillId="0" borderId="0" xfId="0" applyFont="1" applyAlignment="1">
      <alignment vertical="top"/>
    </xf>
    <xf numFmtId="0" fontId="10" fillId="0" borderId="0" xfId="0" applyFont="1"/>
    <xf numFmtId="0" fontId="11" fillId="0" borderId="0" xfId="0" applyFont="1"/>
    <xf numFmtId="0" fontId="5" fillId="2" borderId="1" xfId="0" applyFont="1" applyFill="1" applyBorder="1" applyAlignment="1">
      <alignment horizontal="center"/>
    </xf>
    <xf numFmtId="0" fontId="5" fillId="2" borderId="3" xfId="0" applyFont="1" applyFill="1" applyBorder="1" applyAlignment="1">
      <alignment horizontal="center"/>
    </xf>
    <xf numFmtId="0" fontId="5" fillId="2" borderId="0" xfId="0" applyFont="1" applyFill="1" applyAlignment="1">
      <alignment horizontal="center"/>
    </xf>
    <xf numFmtId="0" fontId="7" fillId="2" borderId="0" xfId="0" applyFont="1" applyFill="1" applyAlignment="1">
      <alignment horizontal="center" wrapText="1"/>
    </xf>
    <xf numFmtId="0" fontId="7" fillId="2" borderId="0" xfId="0" applyFont="1" applyFill="1" applyAlignment="1">
      <alignment horizontal="left" indent="1"/>
    </xf>
    <xf numFmtId="9" fontId="4" fillId="0" borderId="0" xfId="3" applyFont="1"/>
    <xf numFmtId="169" fontId="6" fillId="2" borderId="0" xfId="1" applyNumberFormat="1" applyFont="1" applyFill="1" applyBorder="1"/>
    <xf numFmtId="43" fontId="17" fillId="0" borderId="0" xfId="1" applyFont="1"/>
    <xf numFmtId="0" fontId="18" fillId="2" borderId="0" xfId="0" applyFont="1" applyFill="1"/>
    <xf numFmtId="0" fontId="3" fillId="2" borderId="0" xfId="0" applyFont="1" applyFill="1"/>
    <xf numFmtId="0" fontId="9" fillId="0" borderId="0" xfId="0" applyFont="1" applyAlignment="1">
      <alignment horizontal="left" vertical="top"/>
    </xf>
    <xf numFmtId="0" fontId="19" fillId="0" borderId="0" xfId="0" applyFont="1"/>
    <xf numFmtId="0" fontId="17" fillId="0" borderId="0" xfId="0" applyFont="1"/>
    <xf numFmtId="0" fontId="12" fillId="2" borderId="1" xfId="0" applyFont="1" applyFill="1" applyBorder="1"/>
    <xf numFmtId="0" fontId="12" fillId="2" borderId="2" xfId="0" applyFont="1" applyFill="1" applyBorder="1"/>
    <xf numFmtId="0" fontId="17" fillId="0" borderId="7" xfId="0" applyFont="1" applyBorder="1"/>
    <xf numFmtId="0" fontId="5" fillId="2" borderId="3" xfId="0" applyFont="1" applyFill="1" applyBorder="1"/>
    <xf numFmtId="0" fontId="5" fillId="2" borderId="3" xfId="0" applyFont="1" applyFill="1" applyBorder="1" applyAlignment="1">
      <alignment horizontal="right"/>
    </xf>
    <xf numFmtId="0" fontId="12" fillId="2" borderId="3" xfId="0" applyFont="1" applyFill="1" applyBorder="1" applyAlignment="1">
      <alignment horizontal="right"/>
    </xf>
    <xf numFmtId="0" fontId="7" fillId="0" borderId="0" xfId="0" applyFont="1" applyAlignment="1">
      <alignment horizontal="left" vertical="center"/>
    </xf>
    <xf numFmtId="0" fontId="7" fillId="0" borderId="0" xfId="0" applyFont="1" applyAlignment="1">
      <alignment horizontal="center"/>
    </xf>
    <xf numFmtId="43" fontId="4" fillId="0" borderId="0" xfId="0" applyNumberFormat="1" applyFont="1"/>
    <xf numFmtId="165" fontId="6" fillId="0" borderId="0" xfId="1" applyNumberFormat="1" applyFont="1" applyFill="1" applyBorder="1"/>
    <xf numFmtId="0" fontId="4" fillId="0" borderId="0" xfId="0" applyFont="1" applyAlignment="1">
      <alignment horizontal="center" vertical="center"/>
    </xf>
    <xf numFmtId="0" fontId="7" fillId="2" borderId="0" xfId="0" applyFont="1" applyFill="1" applyAlignment="1">
      <alignment horizontal="left"/>
    </xf>
    <xf numFmtId="164" fontId="13" fillId="2" borderId="2" xfId="1" applyNumberFormat="1" applyFont="1" applyFill="1" applyBorder="1"/>
    <xf numFmtId="165" fontId="13" fillId="2" borderId="0" xfId="1" applyNumberFormat="1" applyFont="1" applyFill="1" applyBorder="1"/>
    <xf numFmtId="0" fontId="4" fillId="0" borderId="0" xfId="0" applyFont="1" applyAlignment="1">
      <alignment horizontal="center" vertical="center" textRotation="90"/>
    </xf>
    <xf numFmtId="0" fontId="4" fillId="2" borderId="0" xfId="0" applyFont="1" applyFill="1" applyAlignment="1">
      <alignment horizontal="center" vertical="center" textRotation="90"/>
    </xf>
    <xf numFmtId="164" fontId="13" fillId="2" borderId="4" xfId="1" applyNumberFormat="1" applyFont="1" applyFill="1" applyBorder="1"/>
    <xf numFmtId="0" fontId="5" fillId="0" borderId="6" xfId="0" applyFont="1" applyBorder="1" applyAlignment="1">
      <alignment horizontal="right"/>
    </xf>
    <xf numFmtId="43" fontId="4" fillId="0" borderId="6" xfId="0" applyNumberFormat="1" applyFont="1" applyBorder="1"/>
    <xf numFmtId="43" fontId="4" fillId="0" borderId="9" xfId="0" applyNumberFormat="1" applyFont="1" applyBorder="1"/>
    <xf numFmtId="0" fontId="5" fillId="0" borderId="0" xfId="0" applyFont="1" applyAlignment="1">
      <alignment horizontal="right"/>
    </xf>
    <xf numFmtId="0" fontId="5" fillId="2" borderId="0" xfId="0" applyFont="1" applyFill="1"/>
    <xf numFmtId="0" fontId="5" fillId="2" borderId="0" xfId="0" applyFont="1" applyFill="1" applyAlignment="1">
      <alignment horizontal="right"/>
    </xf>
    <xf numFmtId="0" fontId="12" fillId="2" borderId="0" xfId="0" applyFont="1" applyFill="1" applyAlignment="1">
      <alignment horizontal="right"/>
    </xf>
    <xf numFmtId="164" fontId="13" fillId="2" borderId="2" xfId="1" applyNumberFormat="1" applyFont="1" applyFill="1" applyBorder="1" applyAlignment="1">
      <alignment horizontal="center"/>
    </xf>
    <xf numFmtId="164" fontId="13" fillId="2" borderId="2" xfId="1" applyNumberFormat="1" applyFont="1" applyFill="1" applyBorder="1" applyAlignment="1"/>
    <xf numFmtId="164" fontId="13" fillId="2" borderId="4" xfId="1" applyNumberFormat="1" applyFont="1" applyFill="1" applyBorder="1" applyAlignment="1">
      <alignment horizontal="center"/>
    </xf>
    <xf numFmtId="164" fontId="13" fillId="2" borderId="4" xfId="1" applyNumberFormat="1" applyFont="1" applyFill="1" applyBorder="1" applyAlignment="1"/>
    <xf numFmtId="43" fontId="7" fillId="2" borderId="0" xfId="1" applyFont="1" applyFill="1" applyBorder="1"/>
    <xf numFmtId="43" fontId="7" fillId="2" borderId="8" xfId="1" applyFont="1" applyFill="1" applyBorder="1"/>
    <xf numFmtId="43" fontId="7" fillId="2" borderId="6" xfId="0" applyNumberFormat="1" applyFont="1" applyFill="1" applyBorder="1"/>
    <xf numFmtId="43" fontId="7" fillId="2" borderId="9" xfId="0" applyNumberFormat="1" applyFont="1" applyFill="1" applyBorder="1"/>
    <xf numFmtId="0" fontId="7" fillId="0" borderId="0" xfId="0" applyFont="1" applyAlignment="1">
      <alignment horizontal="centerContinuous"/>
    </xf>
    <xf numFmtId="168" fontId="13" fillId="2" borderId="0" xfId="1" applyNumberFormat="1" applyFont="1" applyFill="1" applyBorder="1" applyAlignment="1">
      <alignment horizontal="center"/>
    </xf>
    <xf numFmtId="41" fontId="4" fillId="0" borderId="0" xfId="0" applyNumberFormat="1" applyFont="1"/>
    <xf numFmtId="43" fontId="7" fillId="2" borderId="0" xfId="0" applyNumberFormat="1" applyFont="1" applyFill="1"/>
    <xf numFmtId="44" fontId="4" fillId="0" borderId="0" xfId="0" applyNumberFormat="1" applyFont="1"/>
    <xf numFmtId="0" fontId="4" fillId="2" borderId="0" xfId="0" applyFont="1" applyFill="1" applyAlignment="1">
      <alignment horizontal="left" indent="1"/>
    </xf>
    <xf numFmtId="0" fontId="9" fillId="0" borderId="0" xfId="0" applyFont="1" applyAlignment="1">
      <alignment vertical="top" wrapText="1"/>
    </xf>
    <xf numFmtId="171" fontId="21" fillId="2" borderId="0" xfId="4" applyNumberFormat="1" applyFont="1" applyFill="1" applyBorder="1"/>
    <xf numFmtId="165" fontId="17" fillId="0" borderId="0" xfId="1" applyNumberFormat="1" applyFont="1"/>
    <xf numFmtId="0" fontId="7" fillId="0" borderId="0" xfId="0" applyFont="1" applyAlignment="1">
      <alignment horizontal="centerContinuous" vertical="center"/>
    </xf>
    <xf numFmtId="0" fontId="22" fillId="0" borderId="0" xfId="0" applyFont="1"/>
    <xf numFmtId="0" fontId="2" fillId="2" borderId="0" xfId="0" applyFont="1" applyFill="1" applyAlignment="1">
      <alignment horizontal="centerContinuous" vertical="center"/>
    </xf>
    <xf numFmtId="164" fontId="7" fillId="0" borderId="4" xfId="1" applyNumberFormat="1" applyFont="1" applyBorder="1" applyAlignment="1">
      <alignment horizontal="center" vertical="center"/>
    </xf>
    <xf numFmtId="0" fontId="5" fillId="2" borderId="8" xfId="0" applyFont="1" applyFill="1" applyBorder="1" applyAlignment="1">
      <alignment horizontal="center"/>
    </xf>
    <xf numFmtId="44" fontId="4" fillId="0" borderId="0" xfId="2" applyFont="1"/>
    <xf numFmtId="0" fontId="7" fillId="2" borderId="0" xfId="0" applyFont="1" applyFill="1" applyAlignment="1">
      <alignment horizontal="left" indent="3"/>
    </xf>
    <xf numFmtId="0" fontId="7" fillId="0" borderId="8" xfId="0" applyFont="1" applyBorder="1"/>
    <xf numFmtId="0" fontId="4" fillId="0" borderId="0" xfId="0" applyFont="1" applyAlignment="1">
      <alignment horizontal="left" indent="4"/>
    </xf>
    <xf numFmtId="165" fontId="4" fillId="0" borderId="0" xfId="1" applyNumberFormat="1" applyFont="1" applyFill="1" applyBorder="1"/>
    <xf numFmtId="165" fontId="4" fillId="0" borderId="0" xfId="1" applyNumberFormat="1" applyFont="1" applyFill="1" applyBorder="1" applyAlignment="1">
      <alignment horizontal="center" vertical="center"/>
    </xf>
    <xf numFmtId="165" fontId="4" fillId="0" borderId="0" xfId="1" applyNumberFormat="1" applyFont="1" applyBorder="1"/>
    <xf numFmtId="0" fontId="15" fillId="2" borderId="0" xfId="0" applyFont="1" applyFill="1"/>
    <xf numFmtId="0" fontId="7" fillId="0" borderId="0" xfId="0" applyFont="1" applyAlignment="1">
      <alignment horizontal="left" indent="2"/>
    </xf>
    <xf numFmtId="172" fontId="4" fillId="2" borderId="0" xfId="1" applyNumberFormat="1" applyFont="1" applyFill="1"/>
    <xf numFmtId="9" fontId="7" fillId="3" borderId="0" xfId="3" applyFont="1" applyFill="1"/>
    <xf numFmtId="170" fontId="4" fillId="0" borderId="0" xfId="0" applyNumberFormat="1" applyFont="1"/>
    <xf numFmtId="0" fontId="7" fillId="0" borderId="0" xfId="0" applyFont="1" applyAlignment="1">
      <alignment horizontal="center" wrapText="1"/>
    </xf>
    <xf numFmtId="0" fontId="2" fillId="0" borderId="0" xfId="0" applyFont="1" applyAlignment="1">
      <alignment horizontal="center" wrapText="1"/>
    </xf>
    <xf numFmtId="0" fontId="24" fillId="0" borderId="0" xfId="0" applyFont="1"/>
    <xf numFmtId="0" fontId="24" fillId="2" borderId="0" xfId="0" applyFont="1" applyFill="1" applyAlignment="1">
      <alignment vertical="top"/>
    </xf>
    <xf numFmtId="0" fontId="4" fillId="2" borderId="2" xfId="0" applyFont="1" applyFill="1" applyBorder="1"/>
    <xf numFmtId="168" fontId="6" fillId="2" borderId="0" xfId="1" applyNumberFormat="1" applyFont="1" applyFill="1"/>
    <xf numFmtId="0" fontId="2" fillId="4" borderId="0" xfId="0" applyFont="1" applyFill="1" applyAlignment="1">
      <alignment horizontal="center" vertical="center" wrapText="1"/>
    </xf>
    <xf numFmtId="0" fontId="7" fillId="0" borderId="0" xfId="0" applyFont="1" applyAlignment="1">
      <alignment horizontal="left" indent="3"/>
    </xf>
    <xf numFmtId="0" fontId="9" fillId="0" borderId="0" xfId="0" applyFont="1" applyAlignment="1">
      <alignment horizontal="left"/>
    </xf>
    <xf numFmtId="0" fontId="12" fillId="2" borderId="0" xfId="0" applyFont="1" applyFill="1" applyAlignment="1">
      <alignment horizontal="center"/>
    </xf>
    <xf numFmtId="0" fontId="12" fillId="0" borderId="3" xfId="0" applyFont="1" applyBorder="1" applyAlignment="1">
      <alignment horizontal="right"/>
    </xf>
    <xf numFmtId="173" fontId="4" fillId="0" borderId="0" xfId="0" applyNumberFormat="1" applyFont="1"/>
    <xf numFmtId="164" fontId="7" fillId="0" borderId="2" xfId="2" applyNumberFormat="1" applyFont="1" applyBorder="1"/>
    <xf numFmtId="164" fontId="7" fillId="0" borderId="4" xfId="2" applyNumberFormat="1" applyFont="1" applyBorder="1"/>
    <xf numFmtId="43" fontId="4" fillId="0" borderId="0" xfId="1" applyFont="1"/>
    <xf numFmtId="0" fontId="4" fillId="0" borderId="0" xfId="0" applyFont="1" applyAlignment="1">
      <alignment wrapText="1"/>
    </xf>
    <xf numFmtId="164" fontId="7" fillId="0" borderId="10" xfId="2" applyNumberFormat="1" applyFont="1" applyBorder="1"/>
    <xf numFmtId="170" fontId="6" fillId="5" borderId="0" xfId="0" applyNumberFormat="1" applyFont="1" applyFill="1"/>
    <xf numFmtId="164" fontId="7" fillId="0" borderId="0" xfId="2" applyNumberFormat="1" applyFont="1" applyFill="1" applyBorder="1"/>
    <xf numFmtId="164" fontId="13" fillId="2" borderId="0" xfId="2" applyNumberFormat="1" applyFont="1" applyFill="1" applyBorder="1"/>
    <xf numFmtId="164" fontId="6" fillId="2" borderId="0" xfId="2" applyNumberFormat="1" applyFont="1" applyFill="1" applyBorder="1"/>
    <xf numFmtId="0" fontId="7" fillId="2" borderId="0" xfId="0" applyFont="1" applyFill="1" applyAlignment="1">
      <alignment horizontal="left" wrapText="1" indent="3"/>
    </xf>
    <xf numFmtId="164" fontId="13" fillId="2" borderId="0" xfId="1" applyNumberFormat="1" applyFont="1" applyFill="1" applyBorder="1"/>
    <xf numFmtId="0" fontId="18" fillId="0" borderId="0" xfId="0" applyFont="1" applyAlignment="1">
      <alignment vertical="top"/>
    </xf>
    <xf numFmtId="165" fontId="4" fillId="2" borderId="0" xfId="1" applyNumberFormat="1" applyFont="1" applyFill="1" applyBorder="1"/>
    <xf numFmtId="164" fontId="7" fillId="0" borderId="2" xfId="2" applyNumberFormat="1" applyFont="1" applyFill="1" applyBorder="1"/>
    <xf numFmtId="165" fontId="4" fillId="0" borderId="0" xfId="1" applyNumberFormat="1" applyFont="1" applyFill="1"/>
    <xf numFmtId="10" fontId="4" fillId="0" borderId="0" xfId="3" applyNumberFormat="1" applyFont="1"/>
    <xf numFmtId="9" fontId="4" fillId="0" borderId="0" xfId="0" applyNumberFormat="1" applyFont="1"/>
    <xf numFmtId="164" fontId="7" fillId="2" borderId="0" xfId="2" applyNumberFormat="1" applyFont="1" applyFill="1" applyBorder="1"/>
    <xf numFmtId="0" fontId="15" fillId="0" borderId="0" xfId="0" applyFont="1" applyAlignment="1">
      <alignment wrapText="1"/>
    </xf>
    <xf numFmtId="0" fontId="15" fillId="0" borderId="0" xfId="0" applyFont="1" applyAlignment="1">
      <alignment vertical="top"/>
    </xf>
    <xf numFmtId="0" fontId="4" fillId="6" borderId="0" xfId="0" applyFont="1" applyFill="1" applyAlignment="1">
      <alignment horizontal="left" indent="1"/>
    </xf>
    <xf numFmtId="164" fontId="6" fillId="6" borderId="6" xfId="2" applyNumberFormat="1" applyFont="1" applyFill="1" applyBorder="1"/>
    <xf numFmtId="0" fontId="8" fillId="6" borderId="0" xfId="0" applyFont="1" applyFill="1" applyAlignment="1">
      <alignment horizontal="left" indent="1"/>
    </xf>
    <xf numFmtId="164" fontId="13" fillId="6" borderId="0" xfId="2" applyNumberFormat="1" applyFont="1" applyFill="1"/>
    <xf numFmtId="0" fontId="4" fillId="6" borderId="0" xfId="0" applyFont="1" applyFill="1" applyAlignment="1">
      <alignment horizontal="left" indent="2"/>
    </xf>
    <xf numFmtId="165" fontId="6" fillId="6" borderId="0" xfId="1" applyNumberFormat="1" applyFont="1" applyFill="1" applyBorder="1"/>
    <xf numFmtId="165" fontId="6" fillId="6" borderId="0" xfId="1" applyNumberFormat="1" applyFont="1" applyFill="1"/>
    <xf numFmtId="165" fontId="4" fillId="6" borderId="0" xfId="1" applyNumberFormat="1" applyFont="1" applyFill="1"/>
    <xf numFmtId="165" fontId="4" fillId="6" borderId="0" xfId="1" applyNumberFormat="1" applyFont="1" applyFill="1" applyBorder="1"/>
    <xf numFmtId="0" fontId="28" fillId="6" borderId="0" xfId="0" applyFont="1" applyFill="1"/>
    <xf numFmtId="165" fontId="13" fillId="2" borderId="0" xfId="1" applyNumberFormat="1" applyFont="1" applyFill="1" applyAlignment="1">
      <alignment horizontal="center"/>
    </xf>
    <xf numFmtId="170" fontId="6" fillId="6" borderId="0" xfId="0" applyNumberFormat="1" applyFont="1" applyFill="1"/>
    <xf numFmtId="165" fontId="6" fillId="6" borderId="6" xfId="1" applyNumberFormat="1" applyFont="1" applyFill="1" applyBorder="1"/>
    <xf numFmtId="0" fontId="4" fillId="6" borderId="0" xfId="0" applyFont="1" applyFill="1" applyAlignment="1">
      <alignment horizontal="left" indent="4"/>
    </xf>
    <xf numFmtId="165" fontId="4" fillId="0" borderId="0" xfId="1" applyNumberFormat="1" applyFont="1" applyAlignment="1">
      <alignment horizontal="center" vertical="center"/>
    </xf>
    <xf numFmtId="0" fontId="5" fillId="0" borderId="3" xfId="0" applyFont="1" applyBorder="1" applyAlignment="1">
      <alignment horizontal="center" vertical="center"/>
    </xf>
    <xf numFmtId="0" fontId="7" fillId="2" borderId="0" xfId="0" applyFont="1" applyFill="1" applyAlignment="1">
      <alignment horizontal="left" vertical="top" wrapText="1" indent="3"/>
    </xf>
    <xf numFmtId="164" fontId="7" fillId="0" borderId="0" xfId="2" applyNumberFormat="1" applyFont="1" applyAlignment="1">
      <alignment vertical="center"/>
    </xf>
    <xf numFmtId="164" fontId="7" fillId="2" borderId="0" xfId="2" applyNumberFormat="1" applyFont="1" applyFill="1" applyAlignment="1">
      <alignment vertical="center"/>
    </xf>
    <xf numFmtId="164" fontId="7" fillId="0" borderId="0" xfId="2" applyNumberFormat="1" applyFont="1"/>
    <xf numFmtId="43" fontId="4" fillId="6" borderId="0" xfId="1" applyFont="1" applyFill="1"/>
    <xf numFmtId="9" fontId="4" fillId="6" borderId="0" xfId="3" applyFont="1" applyFill="1"/>
    <xf numFmtId="9" fontId="6" fillId="5" borderId="0" xfId="3" applyFont="1" applyFill="1"/>
    <xf numFmtId="9" fontId="6" fillId="6" borderId="0" xfId="3" applyFont="1" applyFill="1"/>
    <xf numFmtId="168" fontId="4" fillId="2" borderId="0" xfId="0" applyNumberFormat="1" applyFont="1" applyFill="1"/>
    <xf numFmtId="168" fontId="4" fillId="6" borderId="0" xfId="1" applyNumberFormat="1" applyFont="1" applyFill="1"/>
    <xf numFmtId="168" fontId="13" fillId="6" borderId="0" xfId="3" applyNumberFormat="1" applyFont="1" applyFill="1"/>
    <xf numFmtId="10" fontId="6" fillId="6" borderId="6" xfId="3" applyNumberFormat="1" applyFont="1" applyFill="1" applyBorder="1"/>
    <xf numFmtId="165" fontId="4" fillId="0" borderId="0" xfId="1" applyNumberFormat="1" applyFont="1" applyFill="1" applyBorder="1" applyAlignment="1">
      <alignment horizontal="center"/>
    </xf>
    <xf numFmtId="9" fontId="13" fillId="2" borderId="2" xfId="3" applyFont="1" applyFill="1" applyBorder="1"/>
    <xf numFmtId="9" fontId="13" fillId="2" borderId="4" xfId="3" applyFont="1" applyFill="1" applyBorder="1"/>
    <xf numFmtId="9" fontId="13" fillId="2" borderId="2" xfId="3" applyFont="1" applyFill="1" applyBorder="1" applyAlignment="1"/>
    <xf numFmtId="9" fontId="13" fillId="2" borderId="4" xfId="3" applyFont="1" applyFill="1" applyBorder="1" applyAlignment="1"/>
    <xf numFmtId="9" fontId="13" fillId="2" borderId="2" xfId="3" applyFont="1" applyFill="1" applyBorder="1" applyAlignment="1">
      <alignment horizontal="right"/>
    </xf>
    <xf numFmtId="9" fontId="7" fillId="0" borderId="2" xfId="3" applyFont="1" applyFill="1" applyBorder="1"/>
    <xf numFmtId="9" fontId="7" fillId="0" borderId="10" xfId="3" applyFont="1" applyBorder="1"/>
    <xf numFmtId="168" fontId="13" fillId="2" borderId="2" xfId="1" applyNumberFormat="1" applyFont="1" applyFill="1" applyBorder="1"/>
    <xf numFmtId="168" fontId="7" fillId="2" borderId="4" xfId="2" applyNumberFormat="1" applyFont="1" applyFill="1" applyBorder="1"/>
    <xf numFmtId="168" fontId="7" fillId="0" borderId="4" xfId="3" applyNumberFormat="1" applyFont="1" applyBorder="1"/>
    <xf numFmtId="168" fontId="13" fillId="2" borderId="4" xfId="1" applyNumberFormat="1" applyFont="1" applyFill="1" applyBorder="1" applyAlignment="1">
      <alignment horizontal="right"/>
    </xf>
    <xf numFmtId="169" fontId="6" fillId="2" borderId="0" xfId="1" applyNumberFormat="1" applyFont="1" applyFill="1"/>
    <xf numFmtId="165" fontId="6" fillId="0" borderId="0" xfId="1" applyNumberFormat="1" applyFont="1"/>
    <xf numFmtId="0" fontId="30" fillId="0" borderId="0" xfId="0" applyFont="1" applyAlignment="1">
      <alignment vertical="center" wrapText="1"/>
    </xf>
    <xf numFmtId="0" fontId="7" fillId="0" borderId="0" xfId="0" applyFont="1" applyAlignment="1">
      <alignment horizontal="left" indent="4"/>
    </xf>
    <xf numFmtId="0" fontId="14" fillId="0" borderId="0" xfId="0" applyFont="1"/>
    <xf numFmtId="0" fontId="32" fillId="2" borderId="0" xfId="0" applyFont="1" applyFill="1" applyAlignment="1">
      <alignment vertical="top"/>
    </xf>
    <xf numFmtId="0" fontId="33" fillId="2" borderId="0" xfId="0" applyFont="1" applyFill="1"/>
    <xf numFmtId="43" fontId="14" fillId="0" borderId="0" xfId="0" applyNumberFormat="1" applyFont="1"/>
    <xf numFmtId="0" fontId="3" fillId="0" borderId="0" xfId="0" applyFont="1" applyAlignment="1">
      <alignment vertical="center" wrapText="1"/>
    </xf>
    <xf numFmtId="165" fontId="4" fillId="6" borderId="0" xfId="1" applyNumberFormat="1" applyFont="1" applyFill="1" applyBorder="1" applyAlignment="1">
      <alignment horizontal="right"/>
    </xf>
    <xf numFmtId="0" fontId="4" fillId="0" borderId="0" xfId="0" applyFont="1" applyAlignment="1">
      <alignment horizontal="right"/>
    </xf>
    <xf numFmtId="0" fontId="5" fillId="2" borderId="2" xfId="0" applyFont="1" applyFill="1" applyBorder="1" applyAlignment="1">
      <alignment horizontal="right"/>
    </xf>
    <xf numFmtId="164" fontId="7" fillId="0" borderId="0" xfId="2" applyNumberFormat="1" applyFont="1" applyFill="1" applyBorder="1" applyAlignment="1">
      <alignment horizontal="right"/>
    </xf>
    <xf numFmtId="165" fontId="4" fillId="0" borderId="0" xfId="1" applyNumberFormat="1" applyFont="1" applyFill="1" applyBorder="1" applyAlignment="1">
      <alignment horizontal="right"/>
    </xf>
    <xf numFmtId="164" fontId="7" fillId="0" borderId="4" xfId="1" applyNumberFormat="1" applyFont="1" applyBorder="1" applyAlignment="1">
      <alignment horizontal="right" vertical="center"/>
    </xf>
    <xf numFmtId="0" fontId="4" fillId="0" borderId="6" xfId="0" applyFont="1" applyBorder="1" applyAlignment="1">
      <alignment horizontal="right"/>
    </xf>
    <xf numFmtId="166" fontId="4" fillId="2" borderId="0" xfId="0" applyNumberFormat="1" applyFont="1" applyFill="1"/>
    <xf numFmtId="173" fontId="4" fillId="2" borderId="0" xfId="0" applyNumberFormat="1" applyFont="1" applyFill="1"/>
    <xf numFmtId="169" fontId="4" fillId="0" borderId="0" xfId="0" applyNumberFormat="1" applyFont="1"/>
    <xf numFmtId="165" fontId="4" fillId="6" borderId="0" xfId="1" applyNumberFormat="1" applyFont="1" applyFill="1" applyAlignment="1">
      <alignment horizontal="right"/>
    </xf>
    <xf numFmtId="0" fontId="28" fillId="0" borderId="0" xfId="0" applyFont="1" applyAlignment="1">
      <alignment horizontal="right"/>
    </xf>
    <xf numFmtId="0" fontId="28" fillId="7" borderId="0" xfId="0" applyFont="1" applyFill="1" applyAlignment="1">
      <alignment horizontal="right"/>
    </xf>
    <xf numFmtId="165" fontId="4" fillId="0" borderId="0" xfId="1" applyNumberFormat="1" applyFont="1" applyAlignment="1">
      <alignment horizontal="right"/>
    </xf>
    <xf numFmtId="0" fontId="15" fillId="2" borderId="0" xfId="0" applyFont="1" applyFill="1" applyAlignment="1">
      <alignment wrapText="1"/>
    </xf>
    <xf numFmtId="0" fontId="26" fillId="0" borderId="0" xfId="0" applyFont="1" applyAlignment="1">
      <alignment horizontal="left" vertical="top" wrapText="1"/>
    </xf>
    <xf numFmtId="0" fontId="15" fillId="0" borderId="0" xfId="0" applyFont="1" applyAlignment="1">
      <alignment horizontal="left" wrapText="1"/>
    </xf>
    <xf numFmtId="0" fontId="7" fillId="0" borderId="0" xfId="0" applyFont="1" applyAlignment="1">
      <alignment horizontal="center"/>
    </xf>
    <xf numFmtId="0" fontId="7" fillId="0" borderId="8" xfId="0" applyFont="1" applyBorder="1" applyAlignment="1">
      <alignment horizontal="center"/>
    </xf>
    <xf numFmtId="0" fontId="4" fillId="0" borderId="0" xfId="0" applyFont="1" applyAlignment="1">
      <alignment horizontal="left" vertical="center" wrapText="1"/>
    </xf>
    <xf numFmtId="0" fontId="4" fillId="0" borderId="0" xfId="0" applyFont="1" applyAlignment="1">
      <alignment horizontal="left" vertical="top" wrapText="1"/>
    </xf>
    <xf numFmtId="0" fontId="30" fillId="0" borderId="5" xfId="0" applyFont="1" applyBorder="1" applyAlignment="1">
      <alignment horizontal="left" vertical="center" wrapText="1"/>
    </xf>
    <xf numFmtId="0" fontId="30" fillId="0" borderId="6" xfId="0" applyFont="1" applyBorder="1" applyAlignment="1">
      <alignment horizontal="left" vertical="center" wrapText="1"/>
    </xf>
    <xf numFmtId="0" fontId="30" fillId="0" borderId="9" xfId="0" applyFont="1" applyBorder="1" applyAlignment="1">
      <alignment horizontal="left" vertical="center" wrapText="1"/>
    </xf>
    <xf numFmtId="0" fontId="15" fillId="2" borderId="0" xfId="0" applyFont="1" applyFill="1" applyAlignment="1">
      <alignment horizontal="left" wrapText="1"/>
    </xf>
    <xf numFmtId="0" fontId="2" fillId="2" borderId="0" xfId="0" applyFont="1" applyFill="1" applyAlignment="1">
      <alignment horizontal="center" vertical="center" wrapText="1"/>
    </xf>
    <xf numFmtId="0" fontId="7" fillId="2" borderId="0" xfId="0" applyFont="1" applyFill="1" applyAlignment="1">
      <alignment horizontal="center"/>
    </xf>
    <xf numFmtId="0" fontId="4" fillId="0" borderId="0" xfId="0" applyFont="1" applyAlignment="1">
      <alignment horizontal="left" wrapText="1"/>
    </xf>
    <xf numFmtId="0" fontId="15" fillId="2" borderId="0" xfId="0" applyFont="1" applyFill="1" applyAlignment="1">
      <alignment horizontal="left" vertical="top" wrapText="1"/>
    </xf>
    <xf numFmtId="0" fontId="4" fillId="0" borderId="0" xfId="0" applyFont="1" applyAlignment="1">
      <alignment horizontal="center" vertical="top" wrapText="1"/>
    </xf>
  </cellXfs>
  <cellStyles count="8">
    <cellStyle name="Comma" xfId="1" builtinId="3"/>
    <cellStyle name="Comma 2" xfId="4" xr:uid="{D3776650-E190-4E4E-B5BD-1BB8AF392DD4}"/>
    <cellStyle name="Comma 2 2" xfId="7" xr:uid="{872B77C9-4524-482F-9AFE-36EB2DAB7EF8}"/>
    <cellStyle name="Comma 2 3" xfId="6" xr:uid="{92FAFB7A-1435-45CB-8436-1ECDE29798C0}"/>
    <cellStyle name="Currency" xfId="2" builtinId="4"/>
    <cellStyle name="Normal" xfId="0" builtinId="0"/>
    <cellStyle name="Normal 2" xfId="5" xr:uid="{B175B37E-6ABA-4ED5-B6B9-262519DE2435}"/>
    <cellStyle name="Percent" xfId="3" builtinId="5"/>
  </cellStyles>
  <dxfs count="1">
    <dxf>
      <font>
        <color rgb="FF9C0006"/>
      </font>
      <fill>
        <patternFill>
          <bgColor rgb="FFFFC7CE"/>
        </patternFill>
      </fill>
    </dxf>
  </dxfs>
  <tableStyles count="0" defaultTableStyle="TableStyleMedium2" defaultPivotStyle="PivotStyleLight16"/>
  <colors>
    <mruColors>
      <color rgb="FFE5E1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E81CBC4-55DA-43CF-8152-138B60B0DE2F}">
  <we:reference id="11d7cf85-ae5a-43b8-bc58-1e1a151cce24" version="1.0.0.1" store="EXCatalog" storeType="EXCatalog"/>
  <we:alternateReferences>
    <we:reference id="WA200010725" version="1.0.0.1" store="en-US" storeType="OMEX"/>
  </we:alternateReferences>
  <we:properties>
    <we:property name="claude.fileId" value="&quot;5b4f8021-47eb-468c-b986-b4e461a4c986&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60495-248B-4BA9-9176-A6211DFC947C}">
  <dimension ref="A1:P23"/>
  <sheetViews>
    <sheetView showGridLines="0" tabSelected="1" view="pageBreakPreview" zoomScaleNormal="100" zoomScaleSheetLayoutView="100" workbookViewId="0"/>
  </sheetViews>
  <sheetFormatPr defaultColWidth="3.5546875" defaultRowHeight="13.8" x14ac:dyDescent="0.25"/>
  <cols>
    <col min="1" max="1" width="7.5546875" style="8" bestFit="1" customWidth="1"/>
    <col min="2" max="2" width="3.5546875" style="8"/>
    <col min="3" max="3" width="4.44140625" style="8" customWidth="1"/>
    <col min="4" max="4" width="50.5546875" style="8" customWidth="1"/>
    <col min="5" max="8" width="15.44140625" style="8" customWidth="1"/>
    <col min="9" max="9" width="2" style="8" customWidth="1"/>
    <col min="10" max="10" width="3.5546875" style="8" customWidth="1"/>
    <col min="11" max="673" width="9.44140625" style="8" customWidth="1"/>
    <col min="674" max="16384" width="3.5546875" style="8"/>
  </cols>
  <sheetData>
    <row r="1" spans="1:16" ht="22.35" customHeight="1" x14ac:dyDescent="0.25">
      <c r="A1" s="56"/>
      <c r="B1" s="226" t="s">
        <v>148</v>
      </c>
      <c r="C1" s="226"/>
      <c r="D1" s="226"/>
      <c r="E1" s="226"/>
      <c r="F1" s="226"/>
    </row>
    <row r="2" spans="1:16" ht="14.25" customHeight="1" x14ac:dyDescent="0.4">
      <c r="A2" s="57"/>
      <c r="B2" s="8" t="s">
        <v>0</v>
      </c>
    </row>
    <row r="3" spans="1:16" ht="14.25" customHeight="1" x14ac:dyDescent="0.25"/>
    <row r="4" spans="1:16" ht="14.25" customHeight="1" x14ac:dyDescent="0.25">
      <c r="C4" s="58"/>
    </row>
    <row r="5" spans="1:16" ht="14.4" x14ac:dyDescent="0.3">
      <c r="C5" s="59"/>
      <c r="D5" s="5">
        <v>1</v>
      </c>
      <c r="E5" s="5">
        <v>2</v>
      </c>
      <c r="F5" s="5">
        <v>4</v>
      </c>
      <c r="G5" s="5">
        <v>7</v>
      </c>
      <c r="H5" s="5">
        <v>8</v>
      </c>
      <c r="I5" s="25"/>
    </row>
    <row r="6" spans="1:16" ht="11.1" customHeight="1" x14ac:dyDescent="0.3">
      <c r="C6" s="60"/>
      <c r="D6" s="61"/>
      <c r="E6" s="61"/>
      <c r="F6" s="61"/>
      <c r="G6" s="61"/>
      <c r="H6" s="61"/>
      <c r="I6" s="29"/>
    </row>
    <row r="7" spans="1:16" ht="32.4" customHeight="1" x14ac:dyDescent="0.3">
      <c r="C7" s="60"/>
      <c r="D7" s="21"/>
      <c r="E7" s="136" t="s">
        <v>139</v>
      </c>
      <c r="F7" s="136" t="s">
        <v>140</v>
      </c>
      <c r="G7" s="136" t="s">
        <v>141</v>
      </c>
      <c r="H7" s="136" t="s">
        <v>1</v>
      </c>
      <c r="I7" s="29"/>
    </row>
    <row r="8" spans="1:16" x14ac:dyDescent="0.25">
      <c r="C8" s="27"/>
      <c r="D8" s="28" t="s">
        <v>2</v>
      </c>
      <c r="E8" s="62"/>
      <c r="F8" s="62"/>
      <c r="G8" s="62"/>
      <c r="H8" s="62"/>
      <c r="I8" s="29"/>
    </row>
    <row r="9" spans="1:16" ht="14.4" x14ac:dyDescent="0.3">
      <c r="C9" s="60">
        <v>1</v>
      </c>
      <c r="D9" s="109" t="s">
        <v>3</v>
      </c>
      <c r="E9" s="150">
        <f>'T&amp;D Op Exp-Total'!E28</f>
        <v>770.13362399999994</v>
      </c>
      <c r="F9" s="150">
        <f>'T&amp;D Op Exp-Total'!F28</f>
        <v>536.79999999999995</v>
      </c>
      <c r="G9" s="150">
        <f>E9-F9</f>
        <v>233.33362399999999</v>
      </c>
      <c r="H9" s="150"/>
      <c r="I9" s="29"/>
      <c r="P9" s="64"/>
    </row>
    <row r="10" spans="1:16" ht="14.4" x14ac:dyDescent="0.3">
      <c r="C10" s="60">
        <v>2</v>
      </c>
      <c r="D10" s="162" t="s">
        <v>4</v>
      </c>
      <c r="E10" s="163">
        <f>'Imp Port - Capital'!K19</f>
        <v>198.77254617881067</v>
      </c>
      <c r="F10" s="163">
        <f>'Imp Port - Capital'!L19</f>
        <v>124.09803932999964</v>
      </c>
      <c r="G10" s="163">
        <f>E10-F10</f>
        <v>74.674506848811035</v>
      </c>
      <c r="H10" s="189"/>
      <c r="I10" s="29"/>
      <c r="K10" s="55"/>
      <c r="M10" s="64"/>
    </row>
    <row r="11" spans="1:16" ht="16.8" x14ac:dyDescent="0.3">
      <c r="C11" s="60">
        <v>3</v>
      </c>
      <c r="D11" s="63" t="s">
        <v>142</v>
      </c>
      <c r="E11" s="149">
        <f>E9+E10</f>
        <v>968.90617017881061</v>
      </c>
      <c r="F11" s="149">
        <f>F9+F10</f>
        <v>660.89803932999962</v>
      </c>
      <c r="G11" s="149">
        <f>E11-F11</f>
        <v>308.00813084881099</v>
      </c>
      <c r="H11" s="198">
        <f>G11/E11</f>
        <v>0.31789263019345665</v>
      </c>
      <c r="I11" s="29"/>
    </row>
    <row r="12" spans="1:16" ht="14.4" x14ac:dyDescent="0.3">
      <c r="C12" s="60"/>
      <c r="D12" s="63"/>
      <c r="E12" s="35"/>
      <c r="F12" s="35"/>
      <c r="G12" s="35"/>
      <c r="H12" s="34"/>
      <c r="I12" s="29"/>
    </row>
    <row r="13" spans="1:16" ht="16.8" x14ac:dyDescent="0.3">
      <c r="C13" s="60">
        <v>4</v>
      </c>
      <c r="D13" s="164" t="s">
        <v>143</v>
      </c>
      <c r="E13" s="165">
        <f>'Imp Port - Capital'!D19</f>
        <v>1207.1564903228116</v>
      </c>
      <c r="F13" s="165">
        <f>'Imp Port - Capital'!E19</f>
        <v>510.87938774000975</v>
      </c>
      <c r="G13" s="165">
        <f>E13-F13</f>
        <v>696.27710258280183</v>
      </c>
      <c r="H13" s="188">
        <f>G13/E13</f>
        <v>0.5767910856334848</v>
      </c>
      <c r="I13" s="29"/>
      <c r="K13" s="55"/>
    </row>
    <row r="14" spans="1:16" x14ac:dyDescent="0.25">
      <c r="C14" s="27"/>
      <c r="D14" s="28"/>
      <c r="E14" s="65"/>
      <c r="F14" s="65"/>
      <c r="G14" s="65"/>
      <c r="H14" s="65"/>
      <c r="I14" s="29"/>
    </row>
    <row r="15" spans="1:16" x14ac:dyDescent="0.25">
      <c r="C15" s="27"/>
      <c r="D15" s="28"/>
      <c r="F15" s="65"/>
      <c r="G15" s="202"/>
      <c r="H15" s="65"/>
      <c r="I15" s="29"/>
    </row>
    <row r="16" spans="1:16" x14ac:dyDescent="0.25">
      <c r="C16" s="45"/>
      <c r="D16" s="46"/>
      <c r="E16" s="46"/>
      <c r="F16" s="46"/>
      <c r="G16" s="46"/>
      <c r="H16" s="46"/>
      <c r="I16" s="47"/>
    </row>
    <row r="17" spans="3:11" x14ac:dyDescent="0.25">
      <c r="E17" s="66"/>
      <c r="F17" s="66"/>
      <c r="G17" s="66"/>
      <c r="H17" s="66"/>
    </row>
    <row r="18" spans="3:11" x14ac:dyDescent="0.25">
      <c r="C18" s="67" t="s">
        <v>5</v>
      </c>
      <c r="D18" s="68"/>
      <c r="E18" s="66"/>
      <c r="F18" s="66"/>
      <c r="G18" s="66"/>
      <c r="H18" s="66"/>
    </row>
    <row r="19" spans="3:11" ht="15.6" x14ac:dyDescent="0.25">
      <c r="C19" s="133">
        <v>3</v>
      </c>
      <c r="D19" s="227" t="s">
        <v>6</v>
      </c>
      <c r="E19" s="227"/>
      <c r="F19" s="227"/>
      <c r="G19" s="227"/>
      <c r="H19" s="227"/>
    </row>
    <row r="20" spans="3:11" ht="15.6" x14ac:dyDescent="0.25">
      <c r="C20" s="133">
        <v>4</v>
      </c>
      <c r="D20" s="125" t="s">
        <v>7</v>
      </c>
      <c r="E20" s="55"/>
      <c r="F20" s="55"/>
      <c r="G20" s="55"/>
      <c r="H20" s="55"/>
    </row>
    <row r="21" spans="3:11" s="114" customFormat="1" ht="15.6" x14ac:dyDescent="0.25">
      <c r="C21" s="133">
        <v>5</v>
      </c>
      <c r="D21" s="125" t="s">
        <v>144</v>
      </c>
      <c r="E21" s="8"/>
      <c r="F21" s="8"/>
      <c r="G21" s="8"/>
      <c r="H21" s="8"/>
      <c r="I21" s="8"/>
      <c r="J21" s="8"/>
      <c r="K21" s="8"/>
    </row>
    <row r="22" spans="3:11" ht="15.6" x14ac:dyDescent="0.25">
      <c r="C22" s="133">
        <v>6</v>
      </c>
      <c r="D22" s="161" t="s">
        <v>8</v>
      </c>
      <c r="E22" s="160"/>
      <c r="F22" s="160"/>
      <c r="G22" s="160"/>
      <c r="H22" s="160"/>
      <c r="I22" s="160"/>
    </row>
    <row r="23" spans="3:11" ht="15.6" x14ac:dyDescent="0.25">
      <c r="C23" s="133"/>
      <c r="D23" s="50"/>
    </row>
  </sheetData>
  <mergeCells count="2">
    <mergeCell ref="B1:F1"/>
    <mergeCell ref="D19:H19"/>
  </mergeCells>
  <phoneticPr fontId="27" type="noConversion"/>
  <pageMargins left="0.7" right="0.7" top="0.75" bottom="0.75" header="0.3" footer="0.3"/>
  <pageSetup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9146B-A578-42DC-B325-871216F81CF0}">
  <dimension ref="A1:R36"/>
  <sheetViews>
    <sheetView showGridLines="0" view="pageBreakPreview" zoomScaleNormal="100" zoomScaleSheetLayoutView="100" workbookViewId="0"/>
  </sheetViews>
  <sheetFormatPr defaultColWidth="8.5546875" defaultRowHeight="13.8" x14ac:dyDescent="0.25"/>
  <cols>
    <col min="1" max="1" width="7.5546875" style="8" customWidth="1"/>
    <col min="2" max="3" width="3.5546875" style="8" customWidth="1"/>
    <col min="4" max="4" width="50.5546875" style="8" customWidth="1"/>
    <col min="5" max="8" width="15.5546875" style="8" customWidth="1"/>
    <col min="9" max="9" width="1.5546875" style="8" customWidth="1"/>
    <col min="10" max="10" width="3.5546875" style="8" customWidth="1"/>
    <col min="11" max="11" width="9.44140625" style="16" customWidth="1"/>
    <col min="12" max="514" width="9.44140625" style="8" customWidth="1"/>
    <col min="515" max="16384" width="8.5546875" style="8"/>
  </cols>
  <sheetData>
    <row r="1" spans="1:14" ht="22.35" customHeight="1" x14ac:dyDescent="0.4">
      <c r="A1" s="69"/>
      <c r="B1" s="56" t="s">
        <v>9</v>
      </c>
      <c r="C1" s="110"/>
      <c r="D1" s="110"/>
      <c r="E1" s="70"/>
      <c r="F1" s="70"/>
      <c r="G1" s="70"/>
      <c r="H1" s="70"/>
      <c r="I1" s="70"/>
    </row>
    <row r="2" spans="1:14" x14ac:dyDescent="0.25">
      <c r="B2" s="8" t="s">
        <v>0</v>
      </c>
    </row>
    <row r="5" spans="1:14" s="71" customFormat="1" ht="11.4" x14ac:dyDescent="0.2">
      <c r="B5" s="72" t="s">
        <v>10</v>
      </c>
      <c r="C5" s="73"/>
      <c r="D5" s="26">
        <v>1</v>
      </c>
      <c r="E5" s="26">
        <v>2</v>
      </c>
      <c r="F5" s="26">
        <v>4</v>
      </c>
      <c r="G5" s="26">
        <v>7</v>
      </c>
      <c r="H5" s="26">
        <v>8</v>
      </c>
      <c r="I5" s="74"/>
      <c r="K5" s="112"/>
    </row>
    <row r="6" spans="1:14" ht="14.4" x14ac:dyDescent="0.3">
      <c r="B6" s="75"/>
      <c r="E6" s="31"/>
      <c r="F6" s="228"/>
      <c r="G6" s="228"/>
      <c r="H6" s="228"/>
      <c r="I6" s="229"/>
    </row>
    <row r="7" spans="1:14" ht="43.5" customHeight="1" x14ac:dyDescent="0.3">
      <c r="B7" s="76"/>
      <c r="D7" s="79"/>
      <c r="E7" s="136" t="s">
        <v>139</v>
      </c>
      <c r="F7" s="136" t="s">
        <v>140</v>
      </c>
      <c r="G7" s="136" t="s">
        <v>141</v>
      </c>
      <c r="H7" s="136" t="s">
        <v>1</v>
      </c>
      <c r="I7" s="9"/>
      <c r="L7" s="80"/>
    </row>
    <row r="8" spans="1:14" x14ac:dyDescent="0.25">
      <c r="B8" s="77"/>
      <c r="D8" s="78" t="s">
        <v>11</v>
      </c>
      <c r="E8" s="79"/>
      <c r="F8" s="79"/>
      <c r="G8" s="79"/>
      <c r="H8" s="79"/>
      <c r="I8" s="9"/>
    </row>
    <row r="9" spans="1:14" x14ac:dyDescent="0.25">
      <c r="B9" s="27">
        <v>1</v>
      </c>
      <c r="D9" s="166" t="s">
        <v>12</v>
      </c>
      <c r="E9" s="167">
        <v>335.8</v>
      </c>
      <c r="F9" s="167">
        <v>273.7</v>
      </c>
      <c r="G9" s="167">
        <f>E9-F9</f>
        <v>62.100000000000023</v>
      </c>
      <c r="H9" s="167"/>
      <c r="I9" s="9"/>
      <c r="J9" s="80"/>
      <c r="N9" s="141"/>
    </row>
    <row r="10" spans="1:14" x14ac:dyDescent="0.25">
      <c r="B10" s="27">
        <v>2</v>
      </c>
      <c r="C10" s="82"/>
      <c r="D10" s="83" t="s">
        <v>13</v>
      </c>
      <c r="E10" s="84">
        <f>SUM(E9)</f>
        <v>335.8</v>
      </c>
      <c r="F10" s="84">
        <f>SUM(F9)</f>
        <v>273.7</v>
      </c>
      <c r="G10" s="84">
        <f>SUM(G9)</f>
        <v>62.100000000000023</v>
      </c>
      <c r="H10" s="191">
        <f>G10/E10</f>
        <v>0.18493150684931514</v>
      </c>
      <c r="I10" s="9"/>
      <c r="J10" s="80"/>
    </row>
    <row r="11" spans="1:14" x14ac:dyDescent="0.25">
      <c r="B11" s="27"/>
      <c r="C11" s="82"/>
      <c r="D11" s="78" t="s">
        <v>14</v>
      </c>
      <c r="E11" s="85"/>
      <c r="F11" s="85"/>
      <c r="G11" s="85"/>
      <c r="H11" s="85"/>
      <c r="I11" s="9"/>
      <c r="J11" s="80"/>
    </row>
    <row r="12" spans="1:14" x14ac:dyDescent="0.25">
      <c r="B12" s="27">
        <f>B10+1</f>
        <v>3</v>
      </c>
      <c r="D12" s="166" t="s">
        <v>15</v>
      </c>
      <c r="E12" s="167">
        <v>33.5</v>
      </c>
      <c r="F12" s="167">
        <v>18.7</v>
      </c>
      <c r="G12" s="167">
        <f>E12-F12</f>
        <v>14.8</v>
      </c>
      <c r="H12" s="167"/>
      <c r="I12" s="9"/>
      <c r="J12" s="80"/>
    </row>
    <row r="13" spans="1:14" x14ac:dyDescent="0.25">
      <c r="B13" s="27">
        <f t="shared" ref="B13:B26" si="0">B12+1</f>
        <v>4</v>
      </c>
      <c r="C13" s="86"/>
      <c r="D13" s="32" t="s">
        <v>16</v>
      </c>
      <c r="E13" s="81">
        <v>16.5</v>
      </c>
      <c r="F13" s="81">
        <v>11</v>
      </c>
      <c r="G13" s="81">
        <f t="shared" ref="G13:G22" si="1">E13-F13</f>
        <v>5.5</v>
      </c>
      <c r="H13" s="81"/>
      <c r="I13" s="9"/>
      <c r="J13" s="80"/>
    </row>
    <row r="14" spans="1:14" x14ac:dyDescent="0.25">
      <c r="B14" s="27">
        <f t="shared" si="0"/>
        <v>5</v>
      </c>
      <c r="C14" s="86"/>
      <c r="D14" s="166" t="s">
        <v>17</v>
      </c>
      <c r="E14" s="167">
        <v>18.100000000000001</v>
      </c>
      <c r="F14" s="167">
        <v>17.899999999999999</v>
      </c>
      <c r="G14" s="167">
        <f t="shared" si="1"/>
        <v>0.20000000000000284</v>
      </c>
      <c r="H14" s="167"/>
      <c r="I14" s="9"/>
      <c r="J14" s="80"/>
    </row>
    <row r="15" spans="1:14" x14ac:dyDescent="0.25">
      <c r="B15" s="27">
        <f>B14+1</f>
        <v>6</v>
      </c>
      <c r="C15" s="86"/>
      <c r="D15" s="32" t="s">
        <v>18</v>
      </c>
      <c r="E15" s="81">
        <v>7.5</v>
      </c>
      <c r="F15" s="81">
        <v>6.4</v>
      </c>
      <c r="G15" s="81">
        <f t="shared" si="1"/>
        <v>1.0999999999999996</v>
      </c>
      <c r="H15" s="81"/>
      <c r="I15" s="9"/>
      <c r="J15" s="80"/>
    </row>
    <row r="16" spans="1:14" x14ac:dyDescent="0.25">
      <c r="B16" s="27">
        <f t="shared" si="0"/>
        <v>7</v>
      </c>
      <c r="C16" s="86"/>
      <c r="D16" s="166" t="s">
        <v>19</v>
      </c>
      <c r="E16" s="168">
        <v>47.6</v>
      </c>
      <c r="F16" s="168">
        <v>32.1</v>
      </c>
      <c r="G16" s="168">
        <f t="shared" si="1"/>
        <v>15.5</v>
      </c>
      <c r="H16" s="168"/>
      <c r="I16" s="9"/>
      <c r="J16" s="80"/>
    </row>
    <row r="17" spans="2:18" x14ac:dyDescent="0.25">
      <c r="B17" s="27">
        <f t="shared" si="0"/>
        <v>8</v>
      </c>
      <c r="C17" s="86"/>
      <c r="D17" s="32" t="s">
        <v>20</v>
      </c>
      <c r="E17" s="81">
        <v>19.100000000000001</v>
      </c>
      <c r="F17" s="81">
        <v>9.1</v>
      </c>
      <c r="G17" s="81">
        <f t="shared" si="1"/>
        <v>10.000000000000002</v>
      </c>
      <c r="H17" s="81"/>
      <c r="I17" s="9"/>
      <c r="J17" s="80"/>
    </row>
    <row r="18" spans="2:18" x14ac:dyDescent="0.25">
      <c r="B18" s="27">
        <f t="shared" si="0"/>
        <v>9</v>
      </c>
      <c r="C18" s="86"/>
      <c r="D18" s="166" t="s">
        <v>21</v>
      </c>
      <c r="E18" s="168">
        <v>12.3</v>
      </c>
      <c r="F18" s="168">
        <v>12</v>
      </c>
      <c r="G18" s="168">
        <f t="shared" si="1"/>
        <v>0.30000000000000071</v>
      </c>
      <c r="H18" s="168"/>
      <c r="I18" s="9"/>
      <c r="J18" s="80"/>
    </row>
    <row r="19" spans="2:18" x14ac:dyDescent="0.25">
      <c r="B19" s="27">
        <f t="shared" si="0"/>
        <v>10</v>
      </c>
      <c r="C19" s="86"/>
      <c r="D19" s="32" t="s">
        <v>22</v>
      </c>
      <c r="E19" s="81">
        <v>1.9</v>
      </c>
      <c r="F19" s="203">
        <v>0.2</v>
      </c>
      <c r="G19" s="203">
        <f t="shared" si="1"/>
        <v>1.7</v>
      </c>
      <c r="H19" s="81"/>
      <c r="I19" s="9"/>
      <c r="J19" s="80"/>
    </row>
    <row r="20" spans="2:18" x14ac:dyDescent="0.25">
      <c r="B20" s="27">
        <f t="shared" si="0"/>
        <v>11</v>
      </c>
      <c r="C20" s="86"/>
      <c r="D20" s="166" t="s">
        <v>23</v>
      </c>
      <c r="E20" s="168">
        <v>139.6</v>
      </c>
      <c r="F20" s="168">
        <v>105.7</v>
      </c>
      <c r="G20" s="168">
        <f t="shared" si="1"/>
        <v>33.899999999999991</v>
      </c>
      <c r="H20" s="168"/>
      <c r="I20" s="9"/>
      <c r="J20" s="80"/>
    </row>
    <row r="21" spans="2:18" s="21" customFormat="1" x14ac:dyDescent="0.25">
      <c r="B21" s="27">
        <f t="shared" si="0"/>
        <v>12</v>
      </c>
      <c r="C21" s="87"/>
      <c r="D21" s="32" t="s">
        <v>24</v>
      </c>
      <c r="E21" s="81">
        <v>125</v>
      </c>
      <c r="F21" s="81">
        <v>47.7</v>
      </c>
      <c r="G21" s="81">
        <f t="shared" si="1"/>
        <v>77.3</v>
      </c>
      <c r="H21" s="81"/>
      <c r="I21" s="29"/>
      <c r="J21" s="80"/>
      <c r="K21" s="16"/>
      <c r="L21" s="8"/>
      <c r="M21" s="8"/>
      <c r="N21" s="8"/>
      <c r="O21" s="8"/>
      <c r="P21" s="8"/>
      <c r="Q21" s="8"/>
      <c r="R21" s="8"/>
    </row>
    <row r="22" spans="2:18" x14ac:dyDescent="0.25">
      <c r="B22" s="27">
        <f t="shared" si="0"/>
        <v>13</v>
      </c>
      <c r="C22" s="86"/>
      <c r="D22" s="166" t="s">
        <v>25</v>
      </c>
      <c r="E22" s="168">
        <v>6.9</v>
      </c>
      <c r="F22" s="168">
        <v>2.2999999999999998</v>
      </c>
      <c r="G22" s="168">
        <f t="shared" si="1"/>
        <v>4.6000000000000005</v>
      </c>
      <c r="H22" s="168"/>
      <c r="I22" s="9"/>
      <c r="J22" s="80"/>
    </row>
    <row r="23" spans="2:18" x14ac:dyDescent="0.25">
      <c r="B23" s="27">
        <f t="shared" si="0"/>
        <v>14</v>
      </c>
      <c r="C23" s="82"/>
      <c r="D23" s="28" t="s">
        <v>26</v>
      </c>
      <c r="E23" s="84">
        <f>SUM(E12:E22)</f>
        <v>428</v>
      </c>
      <c r="F23" s="84">
        <f>SUM(F12:F22)</f>
        <v>263.10000000000002</v>
      </c>
      <c r="G23" s="84">
        <f>SUM(G12:G22)</f>
        <v>164.9</v>
      </c>
      <c r="H23" s="191">
        <f>G23/E23</f>
        <v>0.38528037383177571</v>
      </c>
      <c r="I23" s="9"/>
      <c r="J23" s="80"/>
    </row>
    <row r="24" spans="2:18" ht="8.1" customHeight="1" x14ac:dyDescent="0.25">
      <c r="B24" s="27"/>
      <c r="C24" s="82"/>
      <c r="D24" s="28"/>
      <c r="E24" s="84"/>
      <c r="F24" s="84"/>
      <c r="G24" s="84"/>
      <c r="H24" s="84"/>
      <c r="I24" s="9"/>
      <c r="J24" s="80"/>
    </row>
    <row r="25" spans="2:18" x14ac:dyDescent="0.25">
      <c r="B25" s="27">
        <f>B23+1</f>
        <v>15</v>
      </c>
      <c r="C25" s="82"/>
      <c r="D25" s="28" t="s">
        <v>27</v>
      </c>
      <c r="E25" s="84">
        <f>E10+E23</f>
        <v>763.8</v>
      </c>
      <c r="F25" s="84">
        <f>F10+F23</f>
        <v>536.79999999999995</v>
      </c>
      <c r="G25" s="84">
        <f>G10+G23</f>
        <v>227.00000000000003</v>
      </c>
      <c r="H25" s="191">
        <f>G25/E25</f>
        <v>0.29719821942917002</v>
      </c>
      <c r="I25" s="9"/>
      <c r="J25" s="80"/>
    </row>
    <row r="26" spans="2:18" ht="15.6" customHeight="1" x14ac:dyDescent="0.25">
      <c r="B26" s="27">
        <f t="shared" si="0"/>
        <v>16</v>
      </c>
      <c r="C26" s="82"/>
      <c r="D26" s="166" t="s">
        <v>28</v>
      </c>
      <c r="E26" s="168">
        <f>6.333624</f>
        <v>6.3336240000000004</v>
      </c>
      <c r="F26" s="168">
        <v>0</v>
      </c>
      <c r="G26" s="168">
        <f>E26-F26</f>
        <v>6.3336240000000004</v>
      </c>
      <c r="H26" s="168"/>
      <c r="I26" s="9"/>
      <c r="J26" s="80"/>
    </row>
    <row r="27" spans="2:18" ht="6" customHeight="1" x14ac:dyDescent="0.25">
      <c r="B27" s="27"/>
      <c r="C27" s="82"/>
      <c r="D27" s="32"/>
      <c r="E27" s="35"/>
      <c r="F27" s="35"/>
      <c r="G27" s="35"/>
      <c r="H27" s="35"/>
      <c r="I27" s="9"/>
      <c r="J27" s="80"/>
    </row>
    <row r="28" spans="2:18" ht="14.4" thickBot="1" x14ac:dyDescent="0.3">
      <c r="B28" s="27">
        <f>B26+1</f>
        <v>17</v>
      </c>
      <c r="C28" s="21"/>
      <c r="D28" s="83" t="s">
        <v>29</v>
      </c>
      <c r="E28" s="88">
        <f>E25+E26</f>
        <v>770.13362399999994</v>
      </c>
      <c r="F28" s="88">
        <f>F25+F26</f>
        <v>536.79999999999995</v>
      </c>
      <c r="G28" s="88">
        <f>G25+G26</f>
        <v>233.33362400000004</v>
      </c>
      <c r="H28" s="192">
        <f>G28/E28</f>
        <v>0.30297810240784923</v>
      </c>
      <c r="I28" s="9"/>
      <c r="J28" s="80"/>
      <c r="L28" s="152"/>
    </row>
    <row r="29" spans="2:18" ht="14.4" thickTop="1" x14ac:dyDescent="0.25">
      <c r="B29" s="27"/>
      <c r="C29" s="21"/>
      <c r="D29" s="83"/>
      <c r="E29" s="152"/>
      <c r="F29" s="152"/>
      <c r="G29" s="152"/>
      <c r="H29" s="37"/>
      <c r="I29" s="9"/>
      <c r="J29" s="80"/>
    </row>
    <row r="30" spans="2:18" ht="14.85" customHeight="1" x14ac:dyDescent="0.3">
      <c r="B30" s="17"/>
      <c r="C30" s="18"/>
      <c r="D30" s="89"/>
      <c r="E30" s="90"/>
      <c r="F30" s="90"/>
      <c r="G30" s="90"/>
      <c r="H30" s="90"/>
      <c r="I30" s="91"/>
    </row>
    <row r="31" spans="2:18" ht="14.4" x14ac:dyDescent="0.3">
      <c r="D31" s="92"/>
      <c r="E31" s="80"/>
      <c r="F31" s="80"/>
      <c r="G31" s="80"/>
      <c r="H31" s="80"/>
      <c r="I31" s="80"/>
    </row>
    <row r="32" spans="2:18" ht="14.4" x14ac:dyDescent="0.3">
      <c r="B32" s="67" t="s">
        <v>5</v>
      </c>
      <c r="C32" s="68"/>
      <c r="D32" s="92"/>
      <c r="E32" s="65"/>
      <c r="F32" s="80"/>
      <c r="G32" s="80"/>
      <c r="H32" s="80"/>
      <c r="I32" s="80"/>
    </row>
    <row r="33" spans="1:9" ht="15.6" x14ac:dyDescent="0.3">
      <c r="B33" s="133">
        <v>5</v>
      </c>
      <c r="C33" s="125" t="s">
        <v>30</v>
      </c>
      <c r="D33" s="92"/>
      <c r="E33" s="220"/>
      <c r="F33" s="80"/>
      <c r="G33" s="80"/>
      <c r="H33" s="80"/>
      <c r="I33" s="80"/>
    </row>
    <row r="34" spans="1:9" ht="15.6" x14ac:dyDescent="0.25">
      <c r="A34" s="206"/>
      <c r="B34" s="207"/>
      <c r="C34" s="208"/>
      <c r="D34" s="209"/>
      <c r="E34" s="209"/>
      <c r="F34" s="209"/>
      <c r="G34" s="80"/>
      <c r="H34" s="80"/>
      <c r="I34" s="80"/>
    </row>
    <row r="35" spans="1:9" x14ac:dyDescent="0.25">
      <c r="B35" s="153"/>
      <c r="C35" s="125"/>
    </row>
    <row r="36" spans="1:9" x14ac:dyDescent="0.25">
      <c r="C36" s="125"/>
    </row>
  </sheetData>
  <mergeCells count="1">
    <mergeCell ref="F6:I6"/>
  </mergeCells>
  <pageMargins left="0.7" right="0.7" top="0.75" bottom="0.75" header="0.3" footer="0.3"/>
  <pageSetup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B198E-A87E-456B-AFF1-72F83FCA21C9}">
  <dimension ref="A1:Q33"/>
  <sheetViews>
    <sheetView showGridLines="0" view="pageBreakPreview" zoomScaleNormal="100" zoomScaleSheetLayoutView="100" workbookViewId="0"/>
  </sheetViews>
  <sheetFormatPr defaultColWidth="8.5546875" defaultRowHeight="13.8" x14ac:dyDescent="0.25"/>
  <cols>
    <col min="1" max="1" width="7.5546875" style="8" customWidth="1"/>
    <col min="2" max="2" width="3.44140625" style="8" customWidth="1"/>
    <col min="3" max="3" width="3.5546875" style="8" customWidth="1"/>
    <col min="4" max="4" width="50.5546875" style="8" customWidth="1"/>
    <col min="5" max="8" width="15.5546875" style="8" customWidth="1"/>
    <col min="9" max="10" width="3.44140625" style="8" customWidth="1"/>
    <col min="11" max="255" width="9.44140625" style="8" customWidth="1"/>
    <col min="256" max="16384" width="8.5546875" style="8"/>
  </cols>
  <sheetData>
    <row r="1" spans="1:12" ht="22.35" customHeight="1" x14ac:dyDescent="0.4">
      <c r="A1" s="56"/>
      <c r="B1" s="56" t="s">
        <v>31</v>
      </c>
      <c r="C1" s="56"/>
      <c r="D1" s="56"/>
      <c r="E1" s="70"/>
      <c r="F1" s="70"/>
      <c r="G1" s="70"/>
      <c r="H1" s="70"/>
      <c r="I1" s="70"/>
    </row>
    <row r="2" spans="1:12" ht="14.25" customHeight="1" x14ac:dyDescent="0.25">
      <c r="B2" s="8" t="s">
        <v>0</v>
      </c>
    </row>
    <row r="3" spans="1:12" ht="14.25" customHeight="1" x14ac:dyDescent="0.25"/>
    <row r="4" spans="1:12" ht="14.25" customHeight="1" x14ac:dyDescent="0.25"/>
    <row r="5" spans="1:12" s="71" customFormat="1" ht="11.4" x14ac:dyDescent="0.2">
      <c r="B5" s="72"/>
      <c r="C5" s="73"/>
      <c r="D5" s="26">
        <v>1</v>
      </c>
      <c r="E5" s="26">
        <v>2</v>
      </c>
      <c r="F5" s="26">
        <v>6</v>
      </c>
      <c r="G5" s="26">
        <v>7</v>
      </c>
      <c r="H5" s="26">
        <v>8</v>
      </c>
      <c r="I5" s="74"/>
    </row>
    <row r="6" spans="1:12" ht="14.4" x14ac:dyDescent="0.3">
      <c r="B6" s="75"/>
      <c r="C6" s="93"/>
      <c r="E6" s="113" t="s">
        <v>32</v>
      </c>
      <c r="F6" s="113"/>
      <c r="G6" s="113"/>
      <c r="H6" s="113"/>
      <c r="I6" s="9"/>
    </row>
    <row r="7" spans="1:12" ht="43.5" customHeight="1" x14ac:dyDescent="0.3">
      <c r="B7" s="76"/>
      <c r="C7" s="94"/>
      <c r="D7" s="79"/>
      <c r="E7" s="136" t="s">
        <v>139</v>
      </c>
      <c r="F7" s="136" t="s">
        <v>140</v>
      </c>
      <c r="G7" s="136" t="s">
        <v>141</v>
      </c>
      <c r="H7" s="136" t="s">
        <v>1</v>
      </c>
      <c r="I7" s="9"/>
      <c r="K7" s="80"/>
      <c r="L7" s="80"/>
    </row>
    <row r="8" spans="1:12" x14ac:dyDescent="0.25">
      <c r="B8" s="77"/>
      <c r="C8" s="95"/>
      <c r="D8" s="78" t="s">
        <v>11</v>
      </c>
      <c r="E8" s="79"/>
      <c r="F8" s="79"/>
      <c r="G8" s="79"/>
      <c r="H8" s="79"/>
      <c r="I8" s="9"/>
    </row>
    <row r="9" spans="1:12" ht="14.85" customHeight="1" x14ac:dyDescent="0.25">
      <c r="B9" s="27">
        <v>1</v>
      </c>
      <c r="C9" s="95"/>
      <c r="D9" s="166" t="s">
        <v>12</v>
      </c>
      <c r="E9" s="169">
        <v>45.6</v>
      </c>
      <c r="F9" s="170">
        <v>41.9</v>
      </c>
      <c r="G9" s="170">
        <f>E9-F9</f>
        <v>3.7000000000000028</v>
      </c>
      <c r="H9" s="170"/>
      <c r="I9" s="9"/>
    </row>
    <row r="10" spans="1:12" x14ac:dyDescent="0.25">
      <c r="B10" s="27">
        <v>2</v>
      </c>
      <c r="C10" s="95"/>
      <c r="D10" s="83" t="s">
        <v>13</v>
      </c>
      <c r="E10" s="96">
        <f>E9</f>
        <v>45.6</v>
      </c>
      <c r="F10" s="96">
        <f t="shared" ref="F10" si="0">SUM(F9)</f>
        <v>41.9</v>
      </c>
      <c r="G10" s="96">
        <f t="shared" ref="G10" si="1">SUM(G9)</f>
        <v>3.7000000000000028</v>
      </c>
      <c r="H10" s="195">
        <f>G10/E10</f>
        <v>8.114035087719304E-2</v>
      </c>
      <c r="I10" s="9"/>
    </row>
    <row r="11" spans="1:12" x14ac:dyDescent="0.25">
      <c r="B11" s="27"/>
      <c r="C11" s="95"/>
      <c r="D11" s="78" t="s">
        <v>14</v>
      </c>
      <c r="E11" s="33"/>
      <c r="F11" s="33"/>
      <c r="G11" s="33"/>
      <c r="H11" s="33"/>
      <c r="I11" s="9"/>
    </row>
    <row r="12" spans="1:12" x14ac:dyDescent="0.25">
      <c r="B12" s="27">
        <f>B10+1</f>
        <v>3</v>
      </c>
      <c r="C12" s="95"/>
      <c r="D12" s="166" t="s">
        <v>15</v>
      </c>
      <c r="E12" s="169">
        <v>0.3</v>
      </c>
      <c r="F12" s="169">
        <v>0.1</v>
      </c>
      <c r="G12" s="169">
        <f>E12-F12</f>
        <v>0.19999999999999998</v>
      </c>
      <c r="H12" s="168"/>
      <c r="I12" s="9"/>
    </row>
    <row r="13" spans="1:12" x14ac:dyDescent="0.25">
      <c r="B13" s="27">
        <f t="shared" ref="B13:B23" si="2">B12+1</f>
        <v>4</v>
      </c>
      <c r="C13" s="95"/>
      <c r="D13" s="32" t="s">
        <v>16</v>
      </c>
      <c r="E13" s="16">
        <v>0.4</v>
      </c>
      <c r="F13" s="33">
        <v>0.3</v>
      </c>
      <c r="G13" s="33">
        <f t="shared" ref="G13:G22" si="3">E13-F13</f>
        <v>0.10000000000000003</v>
      </c>
      <c r="H13" s="33"/>
      <c r="I13" s="9"/>
      <c r="L13" s="157"/>
    </row>
    <row r="14" spans="1:12" x14ac:dyDescent="0.25">
      <c r="B14" s="27">
        <f t="shared" si="2"/>
        <v>5</v>
      </c>
      <c r="C14" s="95"/>
      <c r="D14" s="166" t="s">
        <v>17</v>
      </c>
      <c r="E14" s="169">
        <v>0</v>
      </c>
      <c r="F14" s="169">
        <v>0</v>
      </c>
      <c r="G14" s="169">
        <f t="shared" si="3"/>
        <v>0</v>
      </c>
      <c r="H14" s="168"/>
      <c r="I14" s="9"/>
    </row>
    <row r="15" spans="1:12" ht="14.85" customHeight="1" x14ac:dyDescent="0.25">
      <c r="B15" s="27">
        <f>B14+1</f>
        <v>6</v>
      </c>
      <c r="C15" s="95"/>
      <c r="D15" s="32" t="s">
        <v>18</v>
      </c>
      <c r="E15" s="16">
        <v>0</v>
      </c>
      <c r="F15" s="16">
        <v>0</v>
      </c>
      <c r="G15" s="16">
        <f t="shared" si="3"/>
        <v>0</v>
      </c>
      <c r="H15" s="33"/>
      <c r="I15" s="9"/>
    </row>
    <row r="16" spans="1:12" x14ac:dyDescent="0.25">
      <c r="B16" s="27">
        <f t="shared" si="2"/>
        <v>7</v>
      </c>
      <c r="C16" s="95"/>
      <c r="D16" s="166" t="s">
        <v>19</v>
      </c>
      <c r="E16" s="169">
        <v>0</v>
      </c>
      <c r="F16" s="169">
        <v>0.9</v>
      </c>
      <c r="G16" s="169">
        <f t="shared" si="3"/>
        <v>-0.9</v>
      </c>
      <c r="H16" s="168"/>
      <c r="I16" s="9"/>
    </row>
    <row r="17" spans="2:17" x14ac:dyDescent="0.25">
      <c r="B17" s="27">
        <f t="shared" si="2"/>
        <v>8</v>
      </c>
      <c r="C17" s="95"/>
      <c r="D17" s="32" t="s">
        <v>20</v>
      </c>
      <c r="E17" s="16">
        <v>0.2</v>
      </c>
      <c r="F17" s="16">
        <v>0.1</v>
      </c>
      <c r="G17" s="16">
        <f t="shared" si="3"/>
        <v>0.1</v>
      </c>
      <c r="H17" s="33"/>
      <c r="I17" s="9"/>
    </row>
    <row r="18" spans="2:17" x14ac:dyDescent="0.25">
      <c r="B18" s="27">
        <f t="shared" si="2"/>
        <v>9</v>
      </c>
      <c r="C18" s="95"/>
      <c r="D18" s="166" t="s">
        <v>21</v>
      </c>
      <c r="E18" s="169">
        <v>0</v>
      </c>
      <c r="F18" s="169">
        <v>0</v>
      </c>
      <c r="G18" s="169">
        <f t="shared" si="3"/>
        <v>0</v>
      </c>
      <c r="H18" s="168"/>
      <c r="I18" s="9"/>
    </row>
    <row r="19" spans="2:17" x14ac:dyDescent="0.25">
      <c r="B19" s="27">
        <f t="shared" si="2"/>
        <v>10</v>
      </c>
      <c r="C19" s="95"/>
      <c r="D19" s="32" t="s">
        <v>22</v>
      </c>
      <c r="E19" s="16">
        <v>0</v>
      </c>
      <c r="F19" s="16">
        <v>0</v>
      </c>
      <c r="G19" s="16">
        <f t="shared" si="3"/>
        <v>0</v>
      </c>
      <c r="H19" s="33"/>
      <c r="I19" s="9"/>
    </row>
    <row r="20" spans="2:17" x14ac:dyDescent="0.25">
      <c r="B20" s="27">
        <f t="shared" si="2"/>
        <v>11</v>
      </c>
      <c r="C20" s="95"/>
      <c r="D20" s="166" t="s">
        <v>23</v>
      </c>
      <c r="E20" s="169">
        <v>46.4</v>
      </c>
      <c r="F20" s="169">
        <v>42.8</v>
      </c>
      <c r="G20" s="169">
        <f t="shared" si="3"/>
        <v>3.6000000000000014</v>
      </c>
      <c r="H20" s="168"/>
      <c r="I20" s="9"/>
    </row>
    <row r="21" spans="2:17" s="21" customFormat="1" ht="14.1" customHeight="1" x14ac:dyDescent="0.25">
      <c r="B21" s="27">
        <f t="shared" si="2"/>
        <v>12</v>
      </c>
      <c r="C21" s="95"/>
      <c r="D21" s="32" t="s">
        <v>24</v>
      </c>
      <c r="E21" s="16">
        <v>0</v>
      </c>
      <c r="F21" s="16">
        <v>0</v>
      </c>
      <c r="G21" s="16">
        <f t="shared" si="3"/>
        <v>0</v>
      </c>
      <c r="H21" s="33"/>
      <c r="I21" s="29"/>
      <c r="K21" s="8"/>
      <c r="L21" s="8"/>
      <c r="M21" s="8"/>
      <c r="N21" s="8"/>
      <c r="O21" s="8"/>
      <c r="P21" s="8"/>
      <c r="Q21" s="8"/>
    </row>
    <row r="22" spans="2:17" x14ac:dyDescent="0.25">
      <c r="B22" s="27">
        <f t="shared" si="2"/>
        <v>13</v>
      </c>
      <c r="C22" s="95"/>
      <c r="D22" s="166" t="s">
        <v>25</v>
      </c>
      <c r="E22" s="169">
        <v>0.1</v>
      </c>
      <c r="F22" s="169">
        <v>0.1</v>
      </c>
      <c r="G22" s="169">
        <f t="shared" si="3"/>
        <v>0</v>
      </c>
      <c r="H22" s="168"/>
      <c r="I22" s="9"/>
    </row>
    <row r="23" spans="2:17" x14ac:dyDescent="0.25">
      <c r="B23" s="27">
        <f t="shared" si="2"/>
        <v>14</v>
      </c>
      <c r="C23" s="95"/>
      <c r="D23" s="28" t="s">
        <v>26</v>
      </c>
      <c r="E23" s="96">
        <f t="shared" ref="E23:G23" si="4">SUM(E12:E22)</f>
        <v>47.4</v>
      </c>
      <c r="F23" s="97">
        <f t="shared" si="4"/>
        <v>44.3</v>
      </c>
      <c r="G23" s="97">
        <f t="shared" si="4"/>
        <v>3.1000000000000014</v>
      </c>
      <c r="H23" s="193">
        <f>G23/E23</f>
        <v>6.5400843881856574E-2</v>
      </c>
      <c r="I23" s="9"/>
    </row>
    <row r="24" spans="2:17" ht="9" customHeight="1" x14ac:dyDescent="0.25">
      <c r="B24" s="27"/>
      <c r="C24" s="95"/>
      <c r="D24" s="28"/>
      <c r="E24" s="96"/>
      <c r="F24" s="97"/>
      <c r="G24" s="97"/>
      <c r="H24" s="97"/>
      <c r="I24" s="9"/>
    </row>
    <row r="25" spans="2:17" ht="14.4" thickBot="1" x14ac:dyDescent="0.3">
      <c r="B25" s="27">
        <f>B23+1</f>
        <v>15</v>
      </c>
      <c r="C25" s="95"/>
      <c r="D25" s="28" t="s">
        <v>33</v>
      </c>
      <c r="E25" s="98">
        <f>E10+E23</f>
        <v>93</v>
      </c>
      <c r="F25" s="99">
        <f t="shared" ref="F25" si="5">F10+F23</f>
        <v>86.199999999999989</v>
      </c>
      <c r="G25" s="99">
        <f>G10+G23</f>
        <v>6.8000000000000043</v>
      </c>
      <c r="H25" s="194">
        <f>G25/E25</f>
        <v>7.3118279569892516E-2</v>
      </c>
      <c r="I25" s="9"/>
    </row>
    <row r="26" spans="2:17" ht="14.4" thickTop="1" x14ac:dyDescent="0.25">
      <c r="B26" s="44"/>
      <c r="C26" s="21"/>
      <c r="D26" s="28"/>
      <c r="E26" s="100"/>
      <c r="F26" s="100"/>
      <c r="G26" s="100"/>
      <c r="H26" s="100"/>
      <c r="I26" s="101"/>
    </row>
    <row r="27" spans="2:17" x14ac:dyDescent="0.25">
      <c r="B27" s="45"/>
      <c r="C27" s="46"/>
      <c r="D27" s="46"/>
      <c r="E27" s="102"/>
      <c r="F27" s="102"/>
      <c r="G27" s="102"/>
      <c r="H27" s="102"/>
      <c r="I27" s="103"/>
    </row>
    <row r="28" spans="2:17" ht="14.4" x14ac:dyDescent="0.3">
      <c r="D28" s="92"/>
      <c r="E28" s="80"/>
      <c r="F28" s="80"/>
      <c r="G28" s="80"/>
      <c r="H28" s="80"/>
      <c r="I28" s="80"/>
    </row>
    <row r="29" spans="2:17" ht="14.4" x14ac:dyDescent="0.3">
      <c r="B29" s="67" t="s">
        <v>5</v>
      </c>
      <c r="C29" s="68"/>
      <c r="D29" s="92"/>
      <c r="E29" s="80"/>
      <c r="F29" s="80"/>
      <c r="G29" s="80"/>
      <c r="H29" s="80"/>
      <c r="I29" s="80"/>
    </row>
    <row r="30" spans="2:17" ht="15.6" x14ac:dyDescent="0.3">
      <c r="B30" s="133">
        <v>5</v>
      </c>
      <c r="C30" s="125" t="s">
        <v>30</v>
      </c>
      <c r="D30" s="92"/>
      <c r="E30" s="111"/>
      <c r="F30" s="80"/>
      <c r="G30" s="80"/>
      <c r="H30" s="80"/>
      <c r="I30" s="80"/>
    </row>
    <row r="31" spans="2:17" ht="12.6" customHeight="1" x14ac:dyDescent="0.25">
      <c r="B31" s="210"/>
      <c r="C31" s="210"/>
      <c r="D31" s="210"/>
      <c r="E31" s="210"/>
      <c r="F31" s="210"/>
      <c r="G31" s="210"/>
      <c r="H31" s="210"/>
      <c r="I31" s="210"/>
      <c r="J31" s="210"/>
    </row>
    <row r="33" spans="3:9" x14ac:dyDescent="0.25">
      <c r="C33" s="230"/>
      <c r="D33" s="230"/>
      <c r="E33" s="230"/>
      <c r="F33" s="230"/>
      <c r="G33" s="230"/>
      <c r="H33" s="230"/>
      <c r="I33" s="230"/>
    </row>
  </sheetData>
  <mergeCells count="1">
    <mergeCell ref="C33:I33"/>
  </mergeCells>
  <pageMargins left="0.7" right="0.7" top="0.75" bottom="0.75" header="0.3" footer="0.3"/>
  <pageSetup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D01E0-5442-49D2-87A7-410CC5959360}">
  <dimension ref="A1:U34"/>
  <sheetViews>
    <sheetView showGridLines="0" view="pageBreakPreview" zoomScaleNormal="100" zoomScaleSheetLayoutView="100" workbookViewId="0"/>
  </sheetViews>
  <sheetFormatPr defaultColWidth="8.5546875" defaultRowHeight="13.8" x14ac:dyDescent="0.25"/>
  <cols>
    <col min="1" max="1" width="7.5546875" style="8" customWidth="1"/>
    <col min="2" max="2" width="3.44140625" style="8" customWidth="1"/>
    <col min="3" max="3" width="3.5546875" style="8" customWidth="1"/>
    <col min="4" max="4" width="50.5546875" style="8" customWidth="1"/>
    <col min="5" max="8" width="15.5546875" style="8" customWidth="1"/>
    <col min="9" max="10" width="3.44140625" style="8" customWidth="1"/>
    <col min="11" max="257" width="9.44140625" style="8" customWidth="1"/>
    <col min="258" max="16384" width="8.5546875" style="8"/>
  </cols>
  <sheetData>
    <row r="1" spans="1:21" ht="22.35" customHeight="1" x14ac:dyDescent="0.4">
      <c r="A1" s="56"/>
      <c r="B1" s="56" t="s">
        <v>34</v>
      </c>
      <c r="C1" s="56"/>
      <c r="D1" s="56"/>
      <c r="E1" s="70"/>
      <c r="F1" s="70"/>
      <c r="G1" s="70"/>
      <c r="H1" s="70"/>
      <c r="I1" s="70"/>
    </row>
    <row r="2" spans="1:21" ht="14.25" customHeight="1" x14ac:dyDescent="0.25">
      <c r="B2" s="8" t="s">
        <v>0</v>
      </c>
    </row>
    <row r="3" spans="1:21" ht="14.25" customHeight="1" x14ac:dyDescent="0.25"/>
    <row r="4" spans="1:21" ht="14.25" customHeight="1" x14ac:dyDescent="0.25"/>
    <row r="5" spans="1:21" s="71" customFormat="1" ht="11.4" x14ac:dyDescent="0.2">
      <c r="B5" s="72"/>
      <c r="C5" s="73"/>
      <c r="D5" s="26">
        <v>1</v>
      </c>
      <c r="E5" s="26">
        <v>2</v>
      </c>
      <c r="F5" s="26">
        <v>6</v>
      </c>
      <c r="G5" s="26">
        <v>7</v>
      </c>
      <c r="H5" s="26">
        <v>8</v>
      </c>
      <c r="I5" s="74"/>
    </row>
    <row r="6" spans="1:21" ht="14.4" x14ac:dyDescent="0.3">
      <c r="B6" s="75"/>
      <c r="C6" s="93"/>
      <c r="E6" s="104" t="s">
        <v>35</v>
      </c>
      <c r="F6" s="104"/>
      <c r="G6" s="104"/>
      <c r="H6" s="104"/>
      <c r="I6" s="9"/>
    </row>
    <row r="7" spans="1:21" ht="43.5" customHeight="1" x14ac:dyDescent="0.3">
      <c r="B7" s="76"/>
      <c r="C7" s="94"/>
      <c r="D7" s="79"/>
      <c r="E7" s="136" t="s">
        <v>139</v>
      </c>
      <c r="F7" s="136" t="s">
        <v>140</v>
      </c>
      <c r="G7" s="136" t="s">
        <v>141</v>
      </c>
      <c r="H7" s="136" t="s">
        <v>1</v>
      </c>
      <c r="I7" s="9"/>
      <c r="J7" s="8" t="s">
        <v>10</v>
      </c>
      <c r="K7" s="129"/>
    </row>
    <row r="8" spans="1:21" x14ac:dyDescent="0.25">
      <c r="B8" s="77"/>
      <c r="C8" s="95"/>
      <c r="D8" s="78" t="s">
        <v>11</v>
      </c>
      <c r="E8" s="79"/>
      <c r="F8" s="79"/>
      <c r="G8" s="79"/>
      <c r="H8" s="79"/>
      <c r="I8" s="9"/>
      <c r="N8" s="64"/>
    </row>
    <row r="9" spans="1:21" ht="14.85" customHeight="1" x14ac:dyDescent="0.25">
      <c r="B9" s="27">
        <v>1</v>
      </c>
      <c r="C9" s="95"/>
      <c r="D9" s="166" t="s">
        <v>12</v>
      </c>
      <c r="E9" s="169">
        <v>168.2</v>
      </c>
      <c r="F9" s="169">
        <v>134.80000000000001</v>
      </c>
      <c r="G9" s="169">
        <f>E9-F9</f>
        <v>33.399999999999977</v>
      </c>
      <c r="H9" s="171"/>
      <c r="I9" s="9"/>
      <c r="N9" s="64"/>
      <c r="R9" s="158"/>
      <c r="U9" s="108"/>
    </row>
    <row r="10" spans="1:21" x14ac:dyDescent="0.25">
      <c r="B10" s="27">
        <v>2</v>
      </c>
      <c r="C10" s="95"/>
      <c r="D10" s="83" t="s">
        <v>13</v>
      </c>
      <c r="E10" s="96">
        <f t="shared" ref="E10" si="0">SUM(E9)</f>
        <v>168.2</v>
      </c>
      <c r="F10" s="84">
        <f t="shared" ref="F10" si="1">SUM(F9)</f>
        <v>134.80000000000001</v>
      </c>
      <c r="G10" s="84">
        <f>SUM(G9)</f>
        <v>33.399999999999977</v>
      </c>
      <c r="H10" s="191">
        <f>G10/E10</f>
        <v>0.19857312722948858</v>
      </c>
      <c r="I10" s="9"/>
    </row>
    <row r="11" spans="1:21" x14ac:dyDescent="0.25">
      <c r="B11" s="27"/>
      <c r="C11" s="95"/>
      <c r="D11" s="78" t="s">
        <v>14</v>
      </c>
      <c r="E11" s="172"/>
      <c r="F11" s="135"/>
      <c r="G11" s="135"/>
      <c r="H11" s="135"/>
      <c r="I11" s="9"/>
    </row>
    <row r="12" spans="1:21" x14ac:dyDescent="0.25">
      <c r="B12" s="27">
        <f>B10+1</f>
        <v>3</v>
      </c>
      <c r="C12" s="95"/>
      <c r="D12" s="166" t="s">
        <v>15</v>
      </c>
      <c r="E12" s="169">
        <v>14.5</v>
      </c>
      <c r="F12" s="170">
        <v>12.3</v>
      </c>
      <c r="G12" s="170">
        <f t="shared" ref="G12:G22" si="2">E12-F12</f>
        <v>2.1999999999999993</v>
      </c>
      <c r="H12" s="170"/>
      <c r="I12" s="9"/>
    </row>
    <row r="13" spans="1:21" x14ac:dyDescent="0.25">
      <c r="B13" s="27">
        <f t="shared" ref="B13:B23" si="3">B12+1</f>
        <v>4</v>
      </c>
      <c r="C13" s="95"/>
      <c r="D13" s="32" t="s">
        <v>16</v>
      </c>
      <c r="E13" s="16">
        <v>6</v>
      </c>
      <c r="F13" s="122">
        <v>7</v>
      </c>
      <c r="G13" s="122">
        <f t="shared" si="2"/>
        <v>-1</v>
      </c>
      <c r="H13" s="122"/>
      <c r="I13" s="9"/>
    </row>
    <row r="14" spans="1:21" x14ac:dyDescent="0.25">
      <c r="B14" s="27">
        <f t="shared" si="3"/>
        <v>5</v>
      </c>
      <c r="C14" s="95"/>
      <c r="D14" s="166" t="s">
        <v>17</v>
      </c>
      <c r="E14" s="169">
        <v>0</v>
      </c>
      <c r="F14" s="169">
        <v>0</v>
      </c>
      <c r="G14" s="169">
        <f t="shared" si="2"/>
        <v>0</v>
      </c>
      <c r="H14" s="169"/>
      <c r="I14" s="9"/>
    </row>
    <row r="15" spans="1:21" ht="14.85" customHeight="1" x14ac:dyDescent="0.25">
      <c r="B15" s="27">
        <f>B14+1</f>
        <v>6</v>
      </c>
      <c r="C15" s="95"/>
      <c r="D15" s="32" t="s">
        <v>18</v>
      </c>
      <c r="E15" s="16">
        <v>0</v>
      </c>
      <c r="F15" s="122">
        <v>0</v>
      </c>
      <c r="G15" s="122">
        <f t="shared" si="2"/>
        <v>0</v>
      </c>
      <c r="H15" s="122"/>
      <c r="I15" s="9"/>
    </row>
    <row r="16" spans="1:21" x14ac:dyDescent="0.25">
      <c r="B16" s="27">
        <f t="shared" si="3"/>
        <v>7</v>
      </c>
      <c r="C16" s="95"/>
      <c r="D16" s="166" t="s">
        <v>19</v>
      </c>
      <c r="E16" s="169">
        <v>1.1000000000000001</v>
      </c>
      <c r="F16" s="169">
        <v>0</v>
      </c>
      <c r="G16" s="169">
        <f t="shared" si="2"/>
        <v>1.1000000000000001</v>
      </c>
      <c r="H16" s="169"/>
      <c r="I16" s="9"/>
    </row>
    <row r="17" spans="2:16" x14ac:dyDescent="0.25">
      <c r="B17" s="27">
        <f t="shared" si="3"/>
        <v>8</v>
      </c>
      <c r="C17" s="95"/>
      <c r="D17" s="32" t="s">
        <v>20</v>
      </c>
      <c r="E17" s="16">
        <v>1.7</v>
      </c>
      <c r="F17" s="122">
        <v>1</v>
      </c>
      <c r="G17" s="122">
        <f t="shared" si="2"/>
        <v>0.7</v>
      </c>
      <c r="H17" s="122"/>
      <c r="I17" s="9"/>
    </row>
    <row r="18" spans="2:16" x14ac:dyDescent="0.25">
      <c r="B18" s="27">
        <f t="shared" si="3"/>
        <v>9</v>
      </c>
      <c r="C18" s="95"/>
      <c r="D18" s="166" t="s">
        <v>21</v>
      </c>
      <c r="E18" s="169">
        <v>1.6</v>
      </c>
      <c r="F18" s="169">
        <v>0.1</v>
      </c>
      <c r="G18" s="169">
        <f t="shared" si="2"/>
        <v>1.5</v>
      </c>
      <c r="H18" s="169"/>
      <c r="I18" s="9"/>
    </row>
    <row r="19" spans="2:16" x14ac:dyDescent="0.25">
      <c r="B19" s="27">
        <f t="shared" si="3"/>
        <v>10</v>
      </c>
      <c r="C19" s="95"/>
      <c r="D19" s="32" t="s">
        <v>22</v>
      </c>
      <c r="E19" s="16">
        <v>0</v>
      </c>
      <c r="F19" s="122">
        <v>0.1</v>
      </c>
      <c r="G19" s="122">
        <f t="shared" si="2"/>
        <v>-0.1</v>
      </c>
      <c r="H19" s="122"/>
      <c r="I19" s="9"/>
    </row>
    <row r="20" spans="2:16" x14ac:dyDescent="0.25">
      <c r="B20" s="27">
        <f t="shared" si="3"/>
        <v>11</v>
      </c>
      <c r="C20" s="95"/>
      <c r="D20" s="166" t="s">
        <v>23</v>
      </c>
      <c r="E20" s="169">
        <v>36.9</v>
      </c>
      <c r="F20" s="169">
        <v>31.1</v>
      </c>
      <c r="G20" s="169">
        <f t="shared" si="2"/>
        <v>5.7999999999999972</v>
      </c>
      <c r="H20" s="169"/>
      <c r="I20" s="9"/>
    </row>
    <row r="21" spans="2:16" s="21" customFormat="1" ht="14.1" customHeight="1" x14ac:dyDescent="0.25">
      <c r="B21" s="27">
        <f t="shared" si="3"/>
        <v>12</v>
      </c>
      <c r="C21" s="95"/>
      <c r="D21" s="32" t="s">
        <v>24</v>
      </c>
      <c r="E21" s="16">
        <v>125</v>
      </c>
      <c r="F21" s="122">
        <v>47.7</v>
      </c>
      <c r="G21" s="122">
        <f t="shared" si="2"/>
        <v>77.3</v>
      </c>
      <c r="H21" s="122"/>
      <c r="I21" s="29"/>
      <c r="K21" s="8"/>
      <c r="L21" s="8"/>
      <c r="M21" s="8"/>
      <c r="N21" s="8"/>
      <c r="O21" s="8"/>
      <c r="P21" s="8"/>
    </row>
    <row r="22" spans="2:16" x14ac:dyDescent="0.25">
      <c r="B22" s="27">
        <f t="shared" si="3"/>
        <v>13</v>
      </c>
      <c r="C22" s="95"/>
      <c r="D22" s="166" t="s">
        <v>36</v>
      </c>
      <c r="E22" s="169">
        <v>0.1</v>
      </c>
      <c r="F22" s="169">
        <v>0.6</v>
      </c>
      <c r="G22" s="169">
        <f t="shared" si="2"/>
        <v>-0.5</v>
      </c>
      <c r="H22" s="169"/>
      <c r="I22" s="9"/>
    </row>
    <row r="23" spans="2:16" x14ac:dyDescent="0.25">
      <c r="B23" s="27">
        <f t="shared" si="3"/>
        <v>14</v>
      </c>
      <c r="C23" s="95"/>
      <c r="D23" s="28" t="s">
        <v>26</v>
      </c>
      <c r="E23" s="96">
        <f>SUM(E12:E22)</f>
        <v>186.9</v>
      </c>
      <c r="F23" s="84">
        <f t="shared" ref="F23" si="4">SUM(F12:F22)</f>
        <v>99.9</v>
      </c>
      <c r="G23" s="84">
        <f>SUM(G12:G22)</f>
        <v>87</v>
      </c>
      <c r="H23" s="191">
        <f>G23/E23</f>
        <v>0.4654895666131621</v>
      </c>
      <c r="I23" s="9"/>
    </row>
    <row r="24" spans="2:16" ht="9" customHeight="1" x14ac:dyDescent="0.25">
      <c r="B24" s="27"/>
      <c r="C24" s="95"/>
      <c r="D24" s="28"/>
      <c r="E24" s="96"/>
      <c r="F24" s="84"/>
      <c r="G24" s="84"/>
      <c r="H24" s="84"/>
      <c r="I24" s="9"/>
    </row>
    <row r="25" spans="2:16" ht="14.4" thickBot="1" x14ac:dyDescent="0.3">
      <c r="B25" s="27">
        <f>B23+1</f>
        <v>15</v>
      </c>
      <c r="C25" s="95"/>
      <c r="D25" s="28" t="s">
        <v>33</v>
      </c>
      <c r="E25" s="98">
        <f>E10+E23</f>
        <v>355.1</v>
      </c>
      <c r="F25" s="88">
        <f t="shared" ref="F25" si="5">F10+F23</f>
        <v>234.70000000000002</v>
      </c>
      <c r="G25" s="88">
        <f>G10+G23</f>
        <v>120.39999999999998</v>
      </c>
      <c r="H25" s="192">
        <f>G25/E25</f>
        <v>0.33905941988172339</v>
      </c>
      <c r="I25" s="9"/>
    </row>
    <row r="26" spans="2:16" ht="14.4" thickTop="1" x14ac:dyDescent="0.25">
      <c r="B26" s="44"/>
      <c r="C26" s="21"/>
      <c r="D26" s="28"/>
      <c r="E26" s="100"/>
      <c r="F26" s="105"/>
      <c r="G26" s="105"/>
      <c r="H26" s="105"/>
      <c r="I26" s="101"/>
    </row>
    <row r="27" spans="2:16" x14ac:dyDescent="0.25">
      <c r="B27" s="45"/>
      <c r="C27" s="46"/>
      <c r="D27" s="46"/>
      <c r="E27" s="102"/>
      <c r="F27" s="102"/>
      <c r="G27" s="102"/>
      <c r="H27" s="102"/>
      <c r="I27" s="103"/>
    </row>
    <row r="28" spans="2:16" ht="14.4" x14ac:dyDescent="0.3">
      <c r="D28" s="92"/>
      <c r="E28" s="80"/>
      <c r="F28" s="80"/>
      <c r="G28" s="80"/>
      <c r="H28" s="80"/>
      <c r="I28" s="80"/>
    </row>
    <row r="29" spans="2:16" ht="14.4" x14ac:dyDescent="0.3">
      <c r="B29" s="67" t="s">
        <v>5</v>
      </c>
      <c r="C29" s="68"/>
      <c r="D29" s="92"/>
      <c r="E29" s="80"/>
      <c r="F29" s="80"/>
      <c r="G29" s="80"/>
      <c r="H29" s="80"/>
      <c r="I29" s="80"/>
    </row>
    <row r="30" spans="2:16" ht="15.6" x14ac:dyDescent="0.3">
      <c r="B30" s="133">
        <v>5</v>
      </c>
      <c r="C30" s="125" t="s">
        <v>30</v>
      </c>
      <c r="D30" s="92"/>
      <c r="E30" s="80"/>
      <c r="F30" s="80"/>
      <c r="G30" s="80"/>
      <c r="H30" s="80"/>
      <c r="I30" s="80"/>
    </row>
    <row r="31" spans="2:16" ht="14.4" customHeight="1" x14ac:dyDescent="0.25"/>
    <row r="34" spans="3:9" x14ac:dyDescent="0.25">
      <c r="C34" s="231"/>
      <c r="D34" s="231"/>
      <c r="E34" s="231"/>
      <c r="F34" s="231"/>
      <c r="G34" s="231"/>
      <c r="H34" s="231"/>
      <c r="I34" s="231"/>
    </row>
  </sheetData>
  <mergeCells count="1">
    <mergeCell ref="C34:I34"/>
  </mergeCells>
  <pageMargins left="0.7" right="0.7" top="0.75" bottom="0.75" header="0.3" footer="0.3"/>
  <pageSetup scale="4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68CEA-43E5-4BF9-992A-228A372E0DCB}">
  <dimension ref="A1:Q33"/>
  <sheetViews>
    <sheetView showGridLines="0" view="pageBreakPreview" zoomScaleNormal="100" zoomScaleSheetLayoutView="100" workbookViewId="0"/>
  </sheetViews>
  <sheetFormatPr defaultColWidth="8.5546875" defaultRowHeight="13.8" x14ac:dyDescent="0.25"/>
  <cols>
    <col min="1" max="1" width="7.5546875" style="8" customWidth="1"/>
    <col min="2" max="3" width="3.44140625" style="8" customWidth="1"/>
    <col min="4" max="4" width="50.5546875" style="8" customWidth="1"/>
    <col min="5" max="8" width="15.5546875" style="8" customWidth="1"/>
    <col min="9" max="10" width="3.44140625" style="8" customWidth="1"/>
    <col min="11" max="326" width="9.44140625" style="8" customWidth="1"/>
    <col min="327" max="16384" width="8.5546875" style="8"/>
  </cols>
  <sheetData>
    <row r="1" spans="1:13" ht="22.35" customHeight="1" x14ac:dyDescent="0.4">
      <c r="A1" s="56"/>
      <c r="B1" s="56" t="s">
        <v>37</v>
      </c>
      <c r="C1" s="56"/>
      <c r="D1" s="56"/>
      <c r="E1" s="70"/>
      <c r="F1" s="70"/>
      <c r="G1" s="70"/>
      <c r="H1" s="70"/>
      <c r="I1" s="70"/>
      <c r="J1" s="70"/>
      <c r="K1" s="70"/>
      <c r="L1" s="70"/>
      <c r="M1" s="70"/>
    </row>
    <row r="2" spans="1:13" ht="14.25" customHeight="1" x14ac:dyDescent="0.25">
      <c r="B2" s="8" t="s">
        <v>0</v>
      </c>
    </row>
    <row r="3" spans="1:13" ht="14.25" customHeight="1" x14ac:dyDescent="0.25"/>
    <row r="4" spans="1:13" ht="13.5" customHeight="1" x14ac:dyDescent="0.25"/>
    <row r="5" spans="1:13" s="71" customFormat="1" ht="11.4" x14ac:dyDescent="0.2">
      <c r="B5" s="72"/>
      <c r="C5" s="73"/>
      <c r="D5" s="26">
        <v>1</v>
      </c>
      <c r="E5" s="26">
        <v>2</v>
      </c>
      <c r="F5" s="26">
        <v>6</v>
      </c>
      <c r="G5" s="26">
        <v>7</v>
      </c>
      <c r="H5" s="26">
        <v>8</v>
      </c>
      <c r="I5" s="74"/>
    </row>
    <row r="6" spans="1:13" ht="14.4" x14ac:dyDescent="0.3">
      <c r="B6" s="75"/>
      <c r="E6" s="104" t="s">
        <v>38</v>
      </c>
      <c r="F6" s="104"/>
      <c r="G6" s="104"/>
      <c r="H6" s="104"/>
      <c r="I6" s="9"/>
    </row>
    <row r="7" spans="1:13" ht="43.5" customHeight="1" x14ac:dyDescent="0.3">
      <c r="B7" s="76"/>
      <c r="D7" s="79"/>
      <c r="E7" s="136" t="s">
        <v>139</v>
      </c>
      <c r="F7" s="136" t="s">
        <v>140</v>
      </c>
      <c r="G7" s="136" t="s">
        <v>141</v>
      </c>
      <c r="H7" s="136" t="s">
        <v>1</v>
      </c>
      <c r="I7" s="9"/>
    </row>
    <row r="8" spans="1:13" x14ac:dyDescent="0.25">
      <c r="B8" s="77"/>
      <c r="D8" s="78" t="s">
        <v>11</v>
      </c>
      <c r="E8" s="79"/>
      <c r="F8" s="79"/>
      <c r="G8" s="79"/>
      <c r="H8" s="79"/>
      <c r="I8" s="9"/>
    </row>
    <row r="9" spans="1:13" ht="14.85" customHeight="1" x14ac:dyDescent="0.25">
      <c r="B9" s="27">
        <v>1</v>
      </c>
      <c r="D9" s="166" t="s">
        <v>12</v>
      </c>
      <c r="E9" s="170">
        <v>30.5</v>
      </c>
      <c r="F9" s="170">
        <v>33.299999999999997</v>
      </c>
      <c r="G9" s="170">
        <f>E9-F9</f>
        <v>-2.7999999999999972</v>
      </c>
      <c r="H9" s="170"/>
      <c r="I9" s="9"/>
      <c r="K9" s="100"/>
      <c r="L9" s="100"/>
      <c r="M9" s="100"/>
    </row>
    <row r="10" spans="1:13" x14ac:dyDescent="0.25">
      <c r="B10" s="27">
        <v>2</v>
      </c>
      <c r="C10" s="82"/>
      <c r="D10" s="83" t="s">
        <v>13</v>
      </c>
      <c r="E10" s="155">
        <f t="shared" ref="E10" si="0">SUM(E9)</f>
        <v>30.5</v>
      </c>
      <c r="F10" s="155">
        <f t="shared" ref="F10" si="1">SUM(F9)</f>
        <v>33.299999999999997</v>
      </c>
      <c r="G10" s="155">
        <f>SUM(G9)</f>
        <v>-2.7999999999999972</v>
      </c>
      <c r="H10" s="196">
        <f>G10/E10</f>
        <v>-9.1803278688524503E-2</v>
      </c>
      <c r="I10" s="9"/>
      <c r="K10" s="107"/>
      <c r="L10" s="107"/>
      <c r="M10" s="107"/>
    </row>
    <row r="11" spans="1:13" x14ac:dyDescent="0.25">
      <c r="B11" s="27"/>
      <c r="C11" s="82"/>
      <c r="D11" s="78" t="s">
        <v>14</v>
      </c>
      <c r="I11" s="9"/>
      <c r="K11" s="80"/>
      <c r="L11" s="80"/>
      <c r="M11" s="80"/>
    </row>
    <row r="12" spans="1:13" x14ac:dyDescent="0.25">
      <c r="B12" s="27">
        <f>B10+1</f>
        <v>3</v>
      </c>
      <c r="D12" s="166" t="s">
        <v>15</v>
      </c>
      <c r="E12" s="170">
        <v>1.8</v>
      </c>
      <c r="F12" s="170">
        <v>1.3</v>
      </c>
      <c r="G12" s="170">
        <f t="shared" ref="G12:G22" si="2">E12-F12</f>
        <v>0.5</v>
      </c>
      <c r="H12" s="170"/>
      <c r="I12" s="9"/>
      <c r="K12" s="80"/>
      <c r="L12" s="80"/>
      <c r="M12" s="80"/>
    </row>
    <row r="13" spans="1:13" x14ac:dyDescent="0.25">
      <c r="B13" s="27">
        <f t="shared" ref="B13:B23" si="3">B12+1</f>
        <v>4</v>
      </c>
      <c r="C13" s="86"/>
      <c r="D13" s="32" t="s">
        <v>16</v>
      </c>
      <c r="E13" s="122">
        <v>2.8</v>
      </c>
      <c r="F13" s="122">
        <v>1.5</v>
      </c>
      <c r="G13" s="122">
        <f t="shared" si="2"/>
        <v>1.2999999999999998</v>
      </c>
      <c r="H13" s="122"/>
      <c r="I13" s="9"/>
      <c r="K13" s="80"/>
      <c r="L13" s="80"/>
      <c r="M13" s="80"/>
    </row>
    <row r="14" spans="1:13" x14ac:dyDescent="0.25">
      <c r="B14" s="27">
        <f t="shared" si="3"/>
        <v>5</v>
      </c>
      <c r="C14" s="86"/>
      <c r="D14" s="166" t="s">
        <v>17</v>
      </c>
      <c r="E14" s="169">
        <v>0</v>
      </c>
      <c r="F14" s="169">
        <v>0</v>
      </c>
      <c r="G14" s="169">
        <f t="shared" si="2"/>
        <v>0</v>
      </c>
      <c r="H14" s="169"/>
      <c r="I14" s="9"/>
    </row>
    <row r="15" spans="1:13" ht="14.85" customHeight="1" x14ac:dyDescent="0.25">
      <c r="B15" s="27">
        <f>B14+1</f>
        <v>6</v>
      </c>
      <c r="C15" s="86"/>
      <c r="D15" s="32" t="s">
        <v>18</v>
      </c>
      <c r="E15" s="122">
        <v>0</v>
      </c>
      <c r="F15" s="122">
        <v>0</v>
      </c>
      <c r="G15" s="122">
        <f t="shared" si="2"/>
        <v>0</v>
      </c>
      <c r="H15" s="122"/>
      <c r="I15" s="9"/>
    </row>
    <row r="16" spans="1:13" x14ac:dyDescent="0.25">
      <c r="B16" s="27">
        <f t="shared" si="3"/>
        <v>7</v>
      </c>
      <c r="C16" s="86"/>
      <c r="D16" s="166" t="s">
        <v>19</v>
      </c>
      <c r="E16" s="169">
        <v>0.2</v>
      </c>
      <c r="F16" s="169">
        <v>0</v>
      </c>
      <c r="G16" s="169">
        <f t="shared" si="2"/>
        <v>0.2</v>
      </c>
      <c r="H16" s="169"/>
      <c r="I16" s="9"/>
    </row>
    <row r="17" spans="2:17" x14ac:dyDescent="0.25">
      <c r="B17" s="27">
        <f t="shared" si="3"/>
        <v>8</v>
      </c>
      <c r="C17" s="86"/>
      <c r="D17" s="32" t="s">
        <v>20</v>
      </c>
      <c r="E17" s="122">
        <v>6.4</v>
      </c>
      <c r="F17" s="154">
        <v>0.9</v>
      </c>
      <c r="G17" s="154">
        <f t="shared" si="2"/>
        <v>5.5</v>
      </c>
      <c r="H17" s="154"/>
      <c r="I17" s="9"/>
      <c r="Q17" s="106"/>
    </row>
    <row r="18" spans="2:17" x14ac:dyDescent="0.25">
      <c r="B18" s="27">
        <f t="shared" si="3"/>
        <v>9</v>
      </c>
      <c r="C18" s="86"/>
      <c r="D18" s="166" t="s">
        <v>21</v>
      </c>
      <c r="E18" s="169">
        <v>1</v>
      </c>
      <c r="F18" s="169">
        <v>1</v>
      </c>
      <c r="G18" s="169">
        <f t="shared" si="2"/>
        <v>0</v>
      </c>
      <c r="H18" s="169"/>
      <c r="I18" s="9"/>
    </row>
    <row r="19" spans="2:17" x14ac:dyDescent="0.25">
      <c r="B19" s="27">
        <f t="shared" si="3"/>
        <v>10</v>
      </c>
      <c r="C19" s="86"/>
      <c r="D19" s="32" t="s">
        <v>22</v>
      </c>
      <c r="E19" s="122">
        <v>0</v>
      </c>
      <c r="F19" s="122">
        <v>0</v>
      </c>
      <c r="G19" s="122">
        <f t="shared" si="2"/>
        <v>0</v>
      </c>
      <c r="H19" s="122"/>
      <c r="I19" s="9"/>
    </row>
    <row r="20" spans="2:17" x14ac:dyDescent="0.25">
      <c r="B20" s="27">
        <f t="shared" si="3"/>
        <v>11</v>
      </c>
      <c r="C20" s="86"/>
      <c r="D20" s="166" t="s">
        <v>23</v>
      </c>
      <c r="E20" s="169">
        <v>8.6999999999999993</v>
      </c>
      <c r="F20" s="169">
        <v>5</v>
      </c>
      <c r="G20" s="169">
        <f t="shared" si="2"/>
        <v>3.6999999999999993</v>
      </c>
      <c r="H20" s="169"/>
      <c r="I20" s="9"/>
    </row>
    <row r="21" spans="2:17" s="21" customFormat="1" ht="14.1" customHeight="1" x14ac:dyDescent="0.25">
      <c r="B21" s="27">
        <f t="shared" si="3"/>
        <v>12</v>
      </c>
      <c r="C21" s="87"/>
      <c r="D21" s="32" t="s">
        <v>24</v>
      </c>
      <c r="E21" s="122">
        <v>0</v>
      </c>
      <c r="F21" s="122">
        <v>0</v>
      </c>
      <c r="G21" s="122">
        <f t="shared" si="2"/>
        <v>0</v>
      </c>
      <c r="H21" s="122"/>
      <c r="I21" s="29"/>
      <c r="K21" s="8"/>
      <c r="L21" s="8"/>
      <c r="M21" s="8"/>
      <c r="N21" s="8"/>
      <c r="O21" s="8"/>
    </row>
    <row r="22" spans="2:17" x14ac:dyDescent="0.25">
      <c r="B22" s="27">
        <f t="shared" si="3"/>
        <v>13</v>
      </c>
      <c r="C22" s="86"/>
      <c r="D22" s="166" t="s">
        <v>25</v>
      </c>
      <c r="E22" s="169">
        <v>0.1</v>
      </c>
      <c r="F22" s="169">
        <v>0.2</v>
      </c>
      <c r="G22" s="169">
        <f t="shared" si="2"/>
        <v>-0.1</v>
      </c>
      <c r="H22" s="169"/>
      <c r="I22" s="9"/>
    </row>
    <row r="23" spans="2:17" x14ac:dyDescent="0.25">
      <c r="B23" s="27">
        <f t="shared" si="3"/>
        <v>14</v>
      </c>
      <c r="C23" s="82"/>
      <c r="D23" s="28" t="s">
        <v>26</v>
      </c>
      <c r="E23" s="96">
        <f>SUM(E12:E22)</f>
        <v>21</v>
      </c>
      <c r="F23" s="84">
        <f t="shared" ref="F23" si="4">SUM(F12:F22)</f>
        <v>9.8999999999999986</v>
      </c>
      <c r="G23" s="84">
        <f>SUM(G12:G22)</f>
        <v>11.1</v>
      </c>
      <c r="H23" s="191">
        <f>G23/E23</f>
        <v>0.52857142857142858</v>
      </c>
      <c r="I23" s="9"/>
    </row>
    <row r="24" spans="2:17" ht="9" customHeight="1" x14ac:dyDescent="0.25">
      <c r="B24" s="27"/>
      <c r="C24" s="82"/>
      <c r="D24" s="28"/>
      <c r="E24" s="96"/>
      <c r="F24" s="84"/>
      <c r="G24" s="84"/>
      <c r="H24" s="84"/>
      <c r="I24" s="9"/>
    </row>
    <row r="25" spans="2:17" ht="14.4" thickBot="1" x14ac:dyDescent="0.3">
      <c r="B25" s="27">
        <f>B23+1</f>
        <v>15</v>
      </c>
      <c r="C25" s="82"/>
      <c r="D25" s="28" t="s">
        <v>33</v>
      </c>
      <c r="E25" s="98">
        <f>E10+E23</f>
        <v>51.5</v>
      </c>
      <c r="F25" s="88">
        <f t="shared" ref="F25:G25" si="5">F10+F23</f>
        <v>43.199999999999996</v>
      </c>
      <c r="G25" s="88">
        <f t="shared" si="5"/>
        <v>8.3000000000000025</v>
      </c>
      <c r="H25" s="192">
        <f>G25/E25</f>
        <v>0.16116504854368938</v>
      </c>
      <c r="I25" s="9"/>
    </row>
    <row r="26" spans="2:17" ht="14.4" thickTop="1" x14ac:dyDescent="0.25">
      <c r="B26" s="44"/>
      <c r="C26" s="21"/>
      <c r="D26" s="28"/>
      <c r="E26" s="100"/>
      <c r="F26" s="100"/>
      <c r="G26" s="100"/>
      <c r="H26" s="100"/>
      <c r="I26" s="101"/>
      <c r="J26" s="100"/>
    </row>
    <row r="27" spans="2:17" x14ac:dyDescent="0.25">
      <c r="B27" s="45"/>
      <c r="C27" s="46"/>
      <c r="D27" s="46"/>
      <c r="E27" s="102"/>
      <c r="F27" s="102"/>
      <c r="G27" s="102"/>
      <c r="H27" s="102"/>
      <c r="I27" s="103"/>
      <c r="J27" s="107"/>
    </row>
    <row r="28" spans="2:17" ht="14.4" x14ac:dyDescent="0.3">
      <c r="D28" s="92"/>
      <c r="E28" s="80"/>
      <c r="F28" s="80"/>
      <c r="G28" s="80"/>
      <c r="H28" s="80"/>
      <c r="I28" s="80"/>
      <c r="J28" s="80"/>
    </row>
    <row r="29" spans="2:17" ht="14.4" x14ac:dyDescent="0.3">
      <c r="B29" s="67" t="s">
        <v>5</v>
      </c>
      <c r="C29" s="68"/>
      <c r="D29" s="92"/>
      <c r="E29" s="80"/>
      <c r="F29" s="80"/>
      <c r="G29" s="80"/>
      <c r="H29" s="80"/>
      <c r="I29" s="80"/>
      <c r="J29" s="80"/>
    </row>
    <row r="30" spans="2:17" ht="15.6" x14ac:dyDescent="0.3">
      <c r="B30" s="133">
        <v>5</v>
      </c>
      <c r="C30" s="125" t="s">
        <v>30</v>
      </c>
      <c r="D30" s="92"/>
      <c r="E30" s="80"/>
      <c r="F30" s="80"/>
      <c r="G30" s="80"/>
      <c r="H30" s="80"/>
      <c r="I30" s="80"/>
      <c r="J30" s="80"/>
    </row>
    <row r="33" spans="3:9" x14ac:dyDescent="0.25">
      <c r="C33" s="231"/>
      <c r="D33" s="231"/>
      <c r="E33" s="231"/>
      <c r="F33" s="231"/>
      <c r="G33" s="231"/>
      <c r="H33" s="231"/>
      <c r="I33" s="231"/>
    </row>
  </sheetData>
  <mergeCells count="1">
    <mergeCell ref="C33:I33"/>
  </mergeCells>
  <pageMargins left="0.7" right="0.7" top="0.75" bottom="0.75" header="0.3" footer="0.3"/>
  <pageSetup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FF847-5296-457B-AA91-E5F6464D4CBE}">
  <sheetPr>
    <tabColor rgb="FFFF0000"/>
  </sheetPr>
  <dimension ref="A1:CZ1"/>
  <sheetViews>
    <sheetView workbookViewId="0"/>
  </sheetViews>
  <sheetFormatPr defaultRowHeight="14.4" x14ac:dyDescent="0.3"/>
  <sheetData>
    <row r="1" spans="1:104" x14ac:dyDescent="0.3">
      <c r="A1" t="s">
        <v>39</v>
      </c>
      <c r="B1" t="s">
        <v>40</v>
      </c>
      <c r="C1" t="s">
        <v>41</v>
      </c>
      <c r="D1" t="s">
        <v>42</v>
      </c>
      <c r="E1" t="s">
        <v>43</v>
      </c>
      <c r="F1" t="s">
        <v>44</v>
      </c>
      <c r="G1" t="s">
        <v>45</v>
      </c>
      <c r="H1" t="s">
        <v>46</v>
      </c>
      <c r="I1" t="s">
        <v>47</v>
      </c>
      <c r="J1" t="s">
        <v>48</v>
      </c>
      <c r="K1" t="s">
        <v>49</v>
      </c>
      <c r="L1" t="s">
        <v>50</v>
      </c>
      <c r="M1" t="s">
        <v>51</v>
      </c>
      <c r="N1" t="s">
        <v>52</v>
      </c>
      <c r="O1" t="s">
        <v>53</v>
      </c>
      <c r="Q1" t="s">
        <v>54</v>
      </c>
      <c r="R1" t="s">
        <v>55</v>
      </c>
      <c r="S1" t="s">
        <v>56</v>
      </c>
      <c r="T1" t="s">
        <v>57</v>
      </c>
      <c r="U1" t="s">
        <v>58</v>
      </c>
      <c r="V1" t="s">
        <v>59</v>
      </c>
      <c r="W1" t="s">
        <v>60</v>
      </c>
      <c r="X1" t="s">
        <v>61</v>
      </c>
      <c r="Z1" t="s">
        <v>62</v>
      </c>
      <c r="AA1" t="s">
        <v>63</v>
      </c>
      <c r="AB1" t="s">
        <v>64</v>
      </c>
      <c r="AC1" t="s">
        <v>65</v>
      </c>
      <c r="AD1" t="s">
        <v>66</v>
      </c>
      <c r="AE1" t="s">
        <v>67</v>
      </c>
      <c r="AG1" t="s">
        <v>68</v>
      </c>
      <c r="CV1" t="b">
        <v>1</v>
      </c>
      <c r="CW1" t="s">
        <v>69</v>
      </c>
      <c r="CX1" t="s">
        <v>70</v>
      </c>
      <c r="CY1" t="s">
        <v>71</v>
      </c>
      <c r="CZ1" t="s">
        <v>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33A1F-B27A-4976-BAE9-FB677E7F280A}">
  <dimension ref="A1:P34"/>
  <sheetViews>
    <sheetView showGridLines="0" view="pageBreakPreview" zoomScaleNormal="100" zoomScaleSheetLayoutView="100" workbookViewId="0"/>
  </sheetViews>
  <sheetFormatPr defaultColWidth="8.5546875" defaultRowHeight="13.8" x14ac:dyDescent="0.25"/>
  <cols>
    <col min="1" max="1" width="7.5546875" style="8" customWidth="1"/>
    <col min="2" max="3" width="3.44140625" style="8" customWidth="1"/>
    <col min="4" max="4" width="50.5546875" style="8" customWidth="1"/>
    <col min="5" max="8" width="15.5546875" style="8" customWidth="1"/>
    <col min="9" max="10" width="3.44140625" style="8" customWidth="1"/>
    <col min="11" max="270" width="9.44140625" style="8" customWidth="1"/>
    <col min="271" max="16384" width="8.5546875" style="8"/>
  </cols>
  <sheetData>
    <row r="1" spans="1:16" ht="22.35" customHeight="1" x14ac:dyDescent="0.4">
      <c r="A1" s="56"/>
      <c r="B1" s="56" t="s">
        <v>73</v>
      </c>
      <c r="C1" s="56"/>
      <c r="D1" s="56"/>
      <c r="E1" s="70"/>
      <c r="F1" s="70"/>
      <c r="G1" s="70"/>
      <c r="H1" s="70"/>
      <c r="I1" s="70"/>
    </row>
    <row r="2" spans="1:16" ht="14.25" customHeight="1" x14ac:dyDescent="0.25">
      <c r="B2" s="8" t="s">
        <v>0</v>
      </c>
    </row>
    <row r="3" spans="1:16" ht="14.25" customHeight="1" x14ac:dyDescent="0.25"/>
    <row r="4" spans="1:16" ht="14.25" customHeight="1" x14ac:dyDescent="0.25"/>
    <row r="5" spans="1:16" s="71" customFormat="1" ht="11.4" x14ac:dyDescent="0.2">
      <c r="B5" s="72"/>
      <c r="C5" s="73"/>
      <c r="D5" s="26">
        <v>1</v>
      </c>
      <c r="E5" s="26">
        <v>2</v>
      </c>
      <c r="F5" s="26">
        <v>6</v>
      </c>
      <c r="G5" s="26">
        <v>7</v>
      </c>
      <c r="H5" s="26">
        <v>8</v>
      </c>
      <c r="I5" s="74"/>
    </row>
    <row r="6" spans="1:16" ht="14.4" x14ac:dyDescent="0.3">
      <c r="B6" s="75"/>
      <c r="E6" s="104" t="s">
        <v>74</v>
      </c>
      <c r="F6" s="104"/>
      <c r="G6" s="104"/>
      <c r="H6" s="104"/>
      <c r="I6" s="9"/>
    </row>
    <row r="7" spans="1:16" ht="43.5" customHeight="1" x14ac:dyDescent="0.3">
      <c r="B7" s="76"/>
      <c r="D7" s="79"/>
      <c r="E7" s="136" t="s">
        <v>139</v>
      </c>
      <c r="F7" s="136" t="s">
        <v>140</v>
      </c>
      <c r="G7" s="136" t="s">
        <v>141</v>
      </c>
      <c r="H7" s="136" t="s">
        <v>1</v>
      </c>
      <c r="I7" s="9"/>
      <c r="K7" s="80"/>
    </row>
    <row r="8" spans="1:16" x14ac:dyDescent="0.25">
      <c r="B8" s="77"/>
      <c r="D8" s="78" t="s">
        <v>11</v>
      </c>
      <c r="E8" s="79"/>
      <c r="F8" s="131"/>
      <c r="G8" s="131"/>
      <c r="H8" s="130"/>
      <c r="I8" s="9"/>
      <c r="K8" s="80"/>
    </row>
    <row r="9" spans="1:16" ht="14.85" customHeight="1" x14ac:dyDescent="0.25">
      <c r="B9" s="27">
        <v>1</v>
      </c>
      <c r="D9" s="166" t="s">
        <v>12</v>
      </c>
      <c r="E9" s="170">
        <v>91.5</v>
      </c>
      <c r="F9" s="170">
        <v>63.7</v>
      </c>
      <c r="G9" s="170">
        <f>E9-F9</f>
        <v>27.799999999999997</v>
      </c>
      <c r="H9" s="170"/>
      <c r="I9" s="9"/>
      <c r="K9" s="80"/>
      <c r="L9" s="21"/>
      <c r="M9" s="21"/>
      <c r="N9" s="21"/>
      <c r="O9" s="21"/>
      <c r="P9" s="21"/>
    </row>
    <row r="10" spans="1:16" x14ac:dyDescent="0.25">
      <c r="B10" s="27">
        <v>2</v>
      </c>
      <c r="C10" s="82"/>
      <c r="D10" s="83" t="s">
        <v>13</v>
      </c>
      <c r="E10" s="155">
        <f t="shared" ref="E10" si="0">SUM(E9)</f>
        <v>91.5</v>
      </c>
      <c r="F10" s="155">
        <f t="shared" ref="F10" si="1">SUM(F9)</f>
        <v>63.7</v>
      </c>
      <c r="G10" s="155">
        <f t="shared" ref="G10" si="2">SUM(G9)</f>
        <v>27.799999999999997</v>
      </c>
      <c r="H10" s="196">
        <f>G10/E10</f>
        <v>0.30382513661202182</v>
      </c>
      <c r="I10" s="9"/>
      <c r="K10" s="80"/>
    </row>
    <row r="11" spans="1:16" x14ac:dyDescent="0.25">
      <c r="B11" s="27"/>
      <c r="C11" s="82"/>
      <c r="D11" s="78" t="s">
        <v>14</v>
      </c>
      <c r="I11" s="9"/>
      <c r="K11" s="80"/>
      <c r="L11" s="80"/>
    </row>
    <row r="12" spans="1:16" x14ac:dyDescent="0.25">
      <c r="B12" s="27">
        <f>B10+1</f>
        <v>3</v>
      </c>
      <c r="D12" s="166" t="s">
        <v>15</v>
      </c>
      <c r="E12" s="169">
        <v>16.899999999999999</v>
      </c>
      <c r="F12" s="169">
        <v>5</v>
      </c>
      <c r="G12" s="169">
        <f t="shared" ref="G12:G22" si="3">E12-F12</f>
        <v>11.899999999999999</v>
      </c>
      <c r="H12" s="169"/>
      <c r="I12" s="9"/>
      <c r="K12" s="80"/>
      <c r="L12" s="80"/>
    </row>
    <row r="13" spans="1:16" x14ac:dyDescent="0.25">
      <c r="B13" s="27">
        <f t="shared" ref="B13:B23" si="4">B12+1</f>
        <v>4</v>
      </c>
      <c r="C13" s="86"/>
      <c r="D13" s="32" t="s">
        <v>16</v>
      </c>
      <c r="E13" s="122">
        <v>7.3</v>
      </c>
      <c r="F13" s="156">
        <v>2.2000000000000002</v>
      </c>
      <c r="G13" s="156">
        <f t="shared" si="3"/>
        <v>5.0999999999999996</v>
      </c>
      <c r="H13" s="156"/>
      <c r="I13" s="9"/>
    </row>
    <row r="14" spans="1:16" x14ac:dyDescent="0.25">
      <c r="B14" s="27">
        <f t="shared" si="4"/>
        <v>5</v>
      </c>
      <c r="C14" s="86"/>
      <c r="D14" s="166" t="s">
        <v>17</v>
      </c>
      <c r="E14" s="169">
        <v>18.100000000000001</v>
      </c>
      <c r="F14" s="169">
        <v>17.899999999999999</v>
      </c>
      <c r="G14" s="169">
        <f t="shared" si="3"/>
        <v>0.20000000000000284</v>
      </c>
      <c r="H14" s="169"/>
      <c r="I14" s="9"/>
      <c r="N14" s="145"/>
    </row>
    <row r="15" spans="1:16" ht="14.85" customHeight="1" x14ac:dyDescent="0.25">
      <c r="B15" s="27">
        <f>B14+1</f>
        <v>6</v>
      </c>
      <c r="C15" s="86"/>
      <c r="D15" s="32" t="s">
        <v>18</v>
      </c>
      <c r="E15" s="122">
        <v>7.5</v>
      </c>
      <c r="F15" s="122">
        <v>6.4</v>
      </c>
      <c r="G15" s="122">
        <f t="shared" si="3"/>
        <v>1.0999999999999996</v>
      </c>
      <c r="H15" s="122"/>
      <c r="I15" s="9"/>
    </row>
    <row r="16" spans="1:16" x14ac:dyDescent="0.25">
      <c r="B16" s="27">
        <f t="shared" si="4"/>
        <v>7</v>
      </c>
      <c r="C16" s="86"/>
      <c r="D16" s="166" t="s">
        <v>19</v>
      </c>
      <c r="E16" s="169">
        <v>46.3</v>
      </c>
      <c r="F16" s="169">
        <v>31.2</v>
      </c>
      <c r="G16" s="169">
        <f t="shared" si="3"/>
        <v>15.099999999999998</v>
      </c>
      <c r="H16" s="169"/>
      <c r="I16" s="9"/>
    </row>
    <row r="17" spans="2:16" x14ac:dyDescent="0.25">
      <c r="B17" s="27">
        <f t="shared" si="4"/>
        <v>8</v>
      </c>
      <c r="C17" s="86"/>
      <c r="D17" s="32" t="s">
        <v>20</v>
      </c>
      <c r="E17" s="122">
        <v>10.8</v>
      </c>
      <c r="F17" s="122">
        <v>7.1</v>
      </c>
      <c r="G17" s="122">
        <f t="shared" si="3"/>
        <v>3.7000000000000011</v>
      </c>
      <c r="H17" s="122"/>
      <c r="I17" s="9"/>
    </row>
    <row r="18" spans="2:16" x14ac:dyDescent="0.25">
      <c r="B18" s="27">
        <f t="shared" si="4"/>
        <v>9</v>
      </c>
      <c r="C18" s="86"/>
      <c r="D18" s="166" t="s">
        <v>21</v>
      </c>
      <c r="E18" s="169">
        <v>9.6999999999999993</v>
      </c>
      <c r="F18" s="169">
        <v>10.9</v>
      </c>
      <c r="G18" s="169">
        <f t="shared" si="3"/>
        <v>-1.2000000000000011</v>
      </c>
      <c r="H18" s="169"/>
      <c r="I18" s="9"/>
    </row>
    <row r="19" spans="2:16" x14ac:dyDescent="0.25">
      <c r="B19" s="27">
        <f t="shared" si="4"/>
        <v>10</v>
      </c>
      <c r="C19" s="86"/>
      <c r="D19" s="32" t="s">
        <v>22</v>
      </c>
      <c r="E19" s="122">
        <v>1.9</v>
      </c>
      <c r="F19" s="122">
        <v>0.1</v>
      </c>
      <c r="G19" s="122">
        <f t="shared" si="3"/>
        <v>1.7999999999999998</v>
      </c>
      <c r="H19" s="122"/>
      <c r="I19" s="9"/>
    </row>
    <row r="20" spans="2:16" x14ac:dyDescent="0.25">
      <c r="B20" s="27">
        <f t="shared" si="4"/>
        <v>11</v>
      </c>
      <c r="C20" s="86"/>
      <c r="D20" s="166" t="s">
        <v>23</v>
      </c>
      <c r="E20" s="169">
        <v>47.6</v>
      </c>
      <c r="F20" s="169">
        <v>26.8</v>
      </c>
      <c r="G20" s="169">
        <f t="shared" si="3"/>
        <v>20.8</v>
      </c>
      <c r="H20" s="169"/>
      <c r="I20" s="9"/>
    </row>
    <row r="21" spans="2:16" s="21" customFormat="1" ht="14.1" customHeight="1" x14ac:dyDescent="0.25">
      <c r="B21" s="27">
        <f t="shared" si="4"/>
        <v>12</v>
      </c>
      <c r="C21" s="87"/>
      <c r="D21" s="32" t="s">
        <v>24</v>
      </c>
      <c r="E21" s="122">
        <v>0</v>
      </c>
      <c r="F21" s="122">
        <v>0</v>
      </c>
      <c r="G21" s="122">
        <f t="shared" si="3"/>
        <v>0</v>
      </c>
      <c r="H21" s="122"/>
      <c r="I21" s="29"/>
      <c r="K21" s="8"/>
      <c r="L21" s="8"/>
      <c r="M21" s="8"/>
      <c r="N21" s="8"/>
      <c r="O21" s="8"/>
      <c r="P21" s="8"/>
    </row>
    <row r="22" spans="2:16" x14ac:dyDescent="0.25">
      <c r="B22" s="27">
        <f t="shared" si="4"/>
        <v>13</v>
      </c>
      <c r="C22" s="86"/>
      <c r="D22" s="166" t="s">
        <v>25</v>
      </c>
      <c r="E22" s="169">
        <v>6.6</v>
      </c>
      <c r="F22" s="169">
        <v>1.4</v>
      </c>
      <c r="G22" s="169">
        <f t="shared" si="3"/>
        <v>5.1999999999999993</v>
      </c>
      <c r="H22" s="169"/>
      <c r="I22" s="9"/>
    </row>
    <row r="23" spans="2:16" x14ac:dyDescent="0.25">
      <c r="B23" s="27">
        <f t="shared" si="4"/>
        <v>14</v>
      </c>
      <c r="C23" s="82"/>
      <c r="D23" s="28" t="s">
        <v>26</v>
      </c>
      <c r="E23" s="96">
        <f>SUM(E12:E22)</f>
        <v>172.7</v>
      </c>
      <c r="F23" s="146">
        <f t="shared" ref="F23" si="5">SUM(F12:F22)</f>
        <v>109</v>
      </c>
      <c r="G23" s="146">
        <f>SUM(G12:G22)</f>
        <v>63.7</v>
      </c>
      <c r="H23" s="197">
        <f>G23/E23</f>
        <v>0.36884771279675743</v>
      </c>
      <c r="I23" s="9"/>
    </row>
    <row r="24" spans="2:16" ht="9" customHeight="1" x14ac:dyDescent="0.25">
      <c r="B24" s="27"/>
      <c r="C24" s="82"/>
      <c r="D24" s="28"/>
      <c r="E24" s="96"/>
      <c r="F24" s="142"/>
      <c r="G24" s="142"/>
      <c r="H24" s="142"/>
      <c r="I24" s="9"/>
    </row>
    <row r="25" spans="2:16" ht="14.4" thickBot="1" x14ac:dyDescent="0.3">
      <c r="B25" s="27">
        <f>B23+1</f>
        <v>15</v>
      </c>
      <c r="C25" s="82"/>
      <c r="D25" s="28" t="s">
        <v>33</v>
      </c>
      <c r="E25" s="98">
        <f>E10+E23</f>
        <v>264.2</v>
      </c>
      <c r="F25" s="88">
        <f t="shared" ref="F25" si="6">F10+F23</f>
        <v>172.7</v>
      </c>
      <c r="G25" s="88">
        <f>G10+G23</f>
        <v>91.5</v>
      </c>
      <c r="H25" s="192">
        <f>G25/E25</f>
        <v>0.346328538985617</v>
      </c>
      <c r="I25" s="9"/>
    </row>
    <row r="26" spans="2:16" ht="14.4" thickTop="1" x14ac:dyDescent="0.25">
      <c r="B26" s="44"/>
      <c r="C26" s="21"/>
      <c r="D26" s="28"/>
      <c r="E26" s="100"/>
      <c r="F26" s="100"/>
      <c r="G26" s="100"/>
      <c r="H26" s="100"/>
      <c r="I26" s="101"/>
    </row>
    <row r="27" spans="2:16" x14ac:dyDescent="0.25">
      <c r="B27" s="45"/>
      <c r="C27" s="46"/>
      <c r="D27" s="46"/>
      <c r="E27" s="102"/>
      <c r="F27" s="102"/>
      <c r="G27" s="102"/>
      <c r="H27" s="102"/>
      <c r="I27" s="103"/>
    </row>
    <row r="28" spans="2:16" ht="14.4" x14ac:dyDescent="0.3">
      <c r="D28" s="92"/>
      <c r="E28" s="80"/>
      <c r="F28" s="80"/>
      <c r="G28" s="80"/>
      <c r="H28" s="80"/>
      <c r="I28" s="80"/>
    </row>
    <row r="29" spans="2:16" ht="14.4" x14ac:dyDescent="0.3">
      <c r="B29" s="67" t="s">
        <v>5</v>
      </c>
      <c r="C29" s="68"/>
      <c r="D29" s="92"/>
      <c r="E29" s="80"/>
      <c r="F29" s="80"/>
      <c r="G29" s="80"/>
      <c r="H29" s="80"/>
      <c r="I29" s="80"/>
    </row>
    <row r="30" spans="2:16" ht="15.6" x14ac:dyDescent="0.25">
      <c r="B30" s="133">
        <v>5</v>
      </c>
      <c r="C30" s="125" t="s">
        <v>30</v>
      </c>
      <c r="E30" s="80"/>
    </row>
    <row r="31" spans="2:16" ht="85.35" hidden="1" customHeight="1" x14ac:dyDescent="0.25">
      <c r="C31" s="232"/>
      <c r="D31" s="233"/>
      <c r="E31" s="233"/>
      <c r="F31" s="233"/>
      <c r="G31" s="233"/>
      <c r="H31" s="233"/>
      <c r="I31" s="234"/>
      <c r="J31" s="204"/>
      <c r="K31" s="204"/>
    </row>
    <row r="34" spans="3:9" x14ac:dyDescent="0.25">
      <c r="C34" s="231"/>
      <c r="D34" s="231"/>
      <c r="E34" s="231"/>
      <c r="F34" s="231"/>
      <c r="G34" s="231"/>
      <c r="H34" s="231"/>
      <c r="I34" s="231"/>
    </row>
  </sheetData>
  <mergeCells count="2">
    <mergeCell ref="C31:I31"/>
    <mergeCell ref="C34:I34"/>
  </mergeCells>
  <pageMargins left="0.7" right="0.7" top="0.75" bottom="0.75" header="0.3" footer="0.3"/>
  <pageSetup scale="48" orientation="portrait" r:id="rId1"/>
  <colBreaks count="1" manualBreakCount="1">
    <brk id="10"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D2327-79AC-4E02-AE79-34ACD637F178}">
  <dimension ref="B1:I24"/>
  <sheetViews>
    <sheetView showGridLines="0" view="pageBreakPreview" zoomScaleNormal="115" zoomScaleSheetLayoutView="100" workbookViewId="0"/>
  </sheetViews>
  <sheetFormatPr defaultColWidth="9.44140625" defaultRowHeight="13.8" x14ac:dyDescent="0.25"/>
  <cols>
    <col min="1" max="1" width="7.5546875" style="8" customWidth="1"/>
    <col min="2" max="3" width="3.44140625" style="8" customWidth="1"/>
    <col min="4" max="4" width="50.5546875" style="8" customWidth="1"/>
    <col min="5" max="8" width="15.5546875" style="8" customWidth="1"/>
    <col min="9" max="10" width="3.44140625" style="8" customWidth="1"/>
    <col min="11" max="16384" width="9.44140625" style="8"/>
  </cols>
  <sheetData>
    <row r="1" spans="2:9" ht="22.35" customHeight="1" x14ac:dyDescent="0.3">
      <c r="B1" s="138" t="s">
        <v>75</v>
      </c>
      <c r="C1" s="138"/>
      <c r="D1" s="138"/>
      <c r="E1" s="138"/>
      <c r="F1" s="138"/>
      <c r="G1" s="138"/>
      <c r="H1" s="138"/>
      <c r="I1" s="138"/>
    </row>
    <row r="2" spans="2:9" ht="14.25" customHeight="1" x14ac:dyDescent="0.25">
      <c r="B2" s="8" t="s">
        <v>0</v>
      </c>
    </row>
    <row r="4" spans="2:9" ht="15" customHeight="1" x14ac:dyDescent="0.3">
      <c r="B4" s="2"/>
      <c r="C4" s="4"/>
      <c r="D4" s="26">
        <v>1</v>
      </c>
      <c r="E4" s="5">
        <v>2</v>
      </c>
      <c r="F4" s="5">
        <v>6</v>
      </c>
      <c r="G4" s="5">
        <v>7</v>
      </c>
      <c r="H4" s="5">
        <v>8</v>
      </c>
      <c r="I4" s="6"/>
    </row>
    <row r="5" spans="2:9" ht="15" customHeight="1" x14ac:dyDescent="0.3">
      <c r="B5" s="7"/>
      <c r="D5" s="139"/>
      <c r="E5" s="61"/>
      <c r="F5" s="61"/>
      <c r="G5" s="61"/>
      <c r="H5" s="61"/>
      <c r="I5" s="9"/>
    </row>
    <row r="6" spans="2:9" ht="43.5" customHeight="1" x14ac:dyDescent="0.25">
      <c r="B6" s="7"/>
      <c r="E6" s="136" t="s">
        <v>146</v>
      </c>
      <c r="F6" s="136" t="s">
        <v>140</v>
      </c>
      <c r="G6" s="136" t="s">
        <v>141</v>
      </c>
      <c r="H6" s="136" t="s">
        <v>1</v>
      </c>
      <c r="I6" s="9"/>
    </row>
    <row r="7" spans="2:9" x14ac:dyDescent="0.25">
      <c r="B7" s="140">
        <v>1</v>
      </c>
      <c r="D7" s="1" t="s">
        <v>11</v>
      </c>
      <c r="E7" s="122">
        <v>0.4</v>
      </c>
      <c r="F7" s="190">
        <v>1</v>
      </c>
      <c r="G7" s="190">
        <f t="shared" ref="G7:G13" si="0">E7-F7</f>
        <v>-0.6</v>
      </c>
      <c r="H7" s="122"/>
      <c r="I7" s="9"/>
    </row>
    <row r="8" spans="2:9" ht="16.2" x14ac:dyDescent="0.25">
      <c r="B8" s="140">
        <v>2</v>
      </c>
      <c r="D8" s="166" t="s">
        <v>145</v>
      </c>
      <c r="E8" s="170">
        <v>1.2835999999999999</v>
      </c>
      <c r="F8" s="170">
        <v>1.4</v>
      </c>
      <c r="G8" s="170">
        <f t="shared" si="0"/>
        <v>-0.11640000000000006</v>
      </c>
      <c r="H8" s="170"/>
      <c r="I8" s="9"/>
    </row>
    <row r="9" spans="2:9" x14ac:dyDescent="0.25">
      <c r="B9" s="140">
        <v>3</v>
      </c>
      <c r="D9" s="1" t="s">
        <v>19</v>
      </c>
      <c r="E9" s="122">
        <v>0.9</v>
      </c>
      <c r="F9" s="122">
        <v>1.2</v>
      </c>
      <c r="G9" s="122">
        <f t="shared" si="0"/>
        <v>-0.29999999999999993</v>
      </c>
      <c r="H9" s="122"/>
      <c r="I9" s="9"/>
    </row>
    <row r="10" spans="2:9" x14ac:dyDescent="0.25">
      <c r="B10" s="140">
        <v>4</v>
      </c>
      <c r="D10" s="166" t="s">
        <v>21</v>
      </c>
      <c r="E10" s="170">
        <v>0</v>
      </c>
      <c r="F10" s="170">
        <v>-2.5</v>
      </c>
      <c r="G10" s="170">
        <f t="shared" si="0"/>
        <v>2.5</v>
      </c>
      <c r="H10" s="170"/>
      <c r="I10" s="9"/>
    </row>
    <row r="11" spans="2:9" x14ac:dyDescent="0.25">
      <c r="B11" s="140">
        <v>5</v>
      </c>
      <c r="D11" s="1" t="s">
        <v>23</v>
      </c>
      <c r="E11" s="122">
        <v>0</v>
      </c>
      <c r="F11" s="122">
        <v>0.3</v>
      </c>
      <c r="G11" s="122">
        <f t="shared" si="0"/>
        <v>-0.3</v>
      </c>
      <c r="H11" s="122"/>
      <c r="I11" s="9"/>
    </row>
    <row r="12" spans="2:9" x14ac:dyDescent="0.25">
      <c r="B12" s="140">
        <v>6</v>
      </c>
      <c r="D12" s="166" t="s">
        <v>76</v>
      </c>
      <c r="E12" s="170">
        <v>0</v>
      </c>
      <c r="F12" s="170">
        <v>0.2</v>
      </c>
      <c r="G12" s="170">
        <f t="shared" si="0"/>
        <v>-0.2</v>
      </c>
      <c r="H12" s="170"/>
      <c r="I12" s="9"/>
    </row>
    <row r="13" spans="2:9" ht="14.4" thickBot="1" x14ac:dyDescent="0.3">
      <c r="B13" s="140">
        <v>7</v>
      </c>
      <c r="D13" s="31" t="s">
        <v>77</v>
      </c>
      <c r="E13" s="143">
        <f>SUM(E7:E12)</f>
        <v>2.5835999999999997</v>
      </c>
      <c r="F13" s="143">
        <f t="shared" ref="F13" si="1">SUM(F7:F12)</f>
        <v>1.5999999999999996</v>
      </c>
      <c r="G13" s="143">
        <f t="shared" si="0"/>
        <v>0.98360000000000003</v>
      </c>
      <c r="H13" s="15">
        <f>G13/E13</f>
        <v>0.38070908809413229</v>
      </c>
      <c r="I13" s="9"/>
    </row>
    <row r="14" spans="2:9" ht="14.4" thickTop="1" x14ac:dyDescent="0.25">
      <c r="B14" s="140"/>
      <c r="E14" s="124"/>
      <c r="F14" s="124"/>
      <c r="G14" s="141"/>
      <c r="I14" s="9"/>
    </row>
    <row r="15" spans="2:9" x14ac:dyDescent="0.25">
      <c r="B15" s="140"/>
      <c r="D15" s="1"/>
      <c r="E15" s="124"/>
      <c r="F15" s="124"/>
      <c r="G15" s="141"/>
      <c r="I15" s="9"/>
    </row>
    <row r="16" spans="2:9" ht="15.6" customHeight="1" x14ac:dyDescent="0.25">
      <c r="B16" s="17"/>
      <c r="C16" s="18"/>
      <c r="D16" s="18"/>
      <c r="E16" s="18"/>
      <c r="F16" s="18"/>
      <c r="G16" s="18"/>
      <c r="H16" s="18"/>
      <c r="I16" s="19"/>
    </row>
    <row r="18" spans="3:9" x14ac:dyDescent="0.25">
      <c r="C18" s="67" t="s">
        <v>5</v>
      </c>
      <c r="D18" s="68"/>
    </row>
    <row r="19" spans="3:9" ht="15.6" x14ac:dyDescent="0.25">
      <c r="C19" s="133">
        <v>5</v>
      </c>
      <c r="D19" s="125" t="s">
        <v>30</v>
      </c>
    </row>
    <row r="20" spans="3:9" ht="69.599999999999994" customHeight="1" x14ac:dyDescent="0.25">
      <c r="C20" s="133">
        <v>19</v>
      </c>
      <c r="D20" s="235" t="s">
        <v>78</v>
      </c>
      <c r="E20" s="235"/>
      <c r="F20" s="235"/>
      <c r="G20" s="235"/>
      <c r="H20" s="235"/>
      <c r="I20" s="125"/>
    </row>
    <row r="21" spans="3:9" x14ac:dyDescent="0.25">
      <c r="D21" s="225"/>
      <c r="E21" s="225"/>
      <c r="F21" s="225"/>
      <c r="G21" s="225"/>
      <c r="H21" s="225"/>
      <c r="I21" s="125"/>
    </row>
    <row r="24" spans="3:9" x14ac:dyDescent="0.25">
      <c r="C24" s="230"/>
      <c r="D24" s="230"/>
      <c r="E24" s="230"/>
      <c r="F24" s="230"/>
      <c r="G24" s="230"/>
      <c r="H24" s="230"/>
    </row>
  </sheetData>
  <mergeCells count="2">
    <mergeCell ref="C24:H24"/>
    <mergeCell ref="D20:H20"/>
  </mergeCells>
  <pageMargins left="0.7" right="0.7" top="0.75" bottom="0.75" header="0.3" footer="0.3"/>
  <pageSetup scale="4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EB45C-E9B2-4638-8238-2D797F7815DD}">
  <sheetPr>
    <pageSetUpPr fitToPage="1"/>
  </sheetPr>
  <dimension ref="A1:H51"/>
  <sheetViews>
    <sheetView showGridLines="0" view="pageBreakPreview" zoomScaleNormal="100" zoomScaleSheetLayoutView="100" workbookViewId="0"/>
  </sheetViews>
  <sheetFormatPr defaultColWidth="9.44140625" defaultRowHeight="13.8" x14ac:dyDescent="0.25"/>
  <cols>
    <col min="1" max="1" width="7.5546875" style="8" customWidth="1"/>
    <col min="2" max="2" width="4.5546875" style="8" customWidth="1"/>
    <col min="3" max="3" width="36.5546875" style="8" customWidth="1"/>
    <col min="4" max="7" width="15.5546875" style="8" customWidth="1"/>
    <col min="8" max="8" width="2.44140625" style="8" customWidth="1"/>
    <col min="9" max="9" width="3.5546875" style="8" customWidth="1"/>
    <col min="10" max="16384" width="9.44140625" style="8"/>
  </cols>
  <sheetData>
    <row r="1" spans="1:8" ht="22.35" customHeight="1" x14ac:dyDescent="0.4">
      <c r="A1" s="51"/>
      <c r="B1" s="20" t="s">
        <v>79</v>
      </c>
      <c r="D1" s="52"/>
    </row>
    <row r="2" spans="1:8" ht="16.350000000000001" customHeight="1" x14ac:dyDescent="0.25">
      <c r="B2" s="53" t="s">
        <v>0</v>
      </c>
      <c r="D2" s="31"/>
    </row>
    <row r="3" spans="1:8" x14ac:dyDescent="0.25">
      <c r="B3" s="50"/>
      <c r="D3" s="31"/>
    </row>
    <row r="4" spans="1:8" ht="14.4" x14ac:dyDescent="0.3">
      <c r="B4" s="2"/>
      <c r="C4" s="5">
        <v>1</v>
      </c>
      <c r="D4" s="5">
        <v>2</v>
      </c>
      <c r="E4" s="5">
        <v>6</v>
      </c>
      <c r="F4" s="5">
        <v>7</v>
      </c>
      <c r="G4" s="5">
        <v>8</v>
      </c>
      <c r="H4" s="6"/>
    </row>
    <row r="5" spans="1:8" x14ac:dyDescent="0.25">
      <c r="B5" s="7"/>
      <c r="D5" s="115"/>
      <c r="E5" s="115"/>
      <c r="F5" s="236"/>
      <c r="G5" s="236"/>
      <c r="H5" s="9"/>
    </row>
    <row r="6" spans="1:8" ht="44.1" customHeight="1" x14ac:dyDescent="0.3">
      <c r="B6" s="10"/>
      <c r="C6" s="11" t="s">
        <v>80</v>
      </c>
      <c r="D6" s="136" t="s">
        <v>146</v>
      </c>
      <c r="E6" s="136" t="s">
        <v>140</v>
      </c>
      <c r="F6" s="136" t="s">
        <v>141</v>
      </c>
      <c r="G6" s="136" t="s">
        <v>1</v>
      </c>
      <c r="H6" s="9"/>
    </row>
    <row r="7" spans="1:8" ht="14.4" x14ac:dyDescent="0.3">
      <c r="B7" s="10">
        <v>1</v>
      </c>
      <c r="C7" s="32" t="s">
        <v>32</v>
      </c>
      <c r="D7" s="147">
        <f>'CX Portfolio Summary'!D23</f>
        <v>384.27000000000004</v>
      </c>
      <c r="E7" s="147">
        <f>'CX Portfolio Summary'!E23</f>
        <v>223.72241761001015</v>
      </c>
      <c r="F7" s="147">
        <f t="shared" ref="F7:F15" si="0">D7-E7</f>
        <v>160.54758238998988</v>
      </c>
      <c r="G7" s="184">
        <f t="shared" ref="G7:G13" si="1">F7/D7</f>
        <v>0.41779889762404004</v>
      </c>
      <c r="H7" s="9"/>
    </row>
    <row r="8" spans="1:8" ht="14.4" x14ac:dyDescent="0.3">
      <c r="B8" s="10">
        <v>2</v>
      </c>
      <c r="C8" s="166" t="s">
        <v>81</v>
      </c>
      <c r="D8" s="173">
        <f>'Dx Portfolio Summary'!D28</f>
        <v>326.92083161844272</v>
      </c>
      <c r="E8" s="173">
        <f>'Dx Portfolio Summary'!E28</f>
        <v>133.27124702999876</v>
      </c>
      <c r="F8" s="173">
        <f t="shared" si="0"/>
        <v>193.64958458844396</v>
      </c>
      <c r="G8" s="185">
        <f t="shared" si="1"/>
        <v>0.5923439740128188</v>
      </c>
      <c r="H8" s="9"/>
    </row>
    <row r="9" spans="1:8" ht="14.4" x14ac:dyDescent="0.3">
      <c r="B9" s="10">
        <v>3</v>
      </c>
      <c r="C9" s="32" t="s">
        <v>82</v>
      </c>
      <c r="D9" s="147">
        <f>'Tx Portfolio Summary'!D28</f>
        <v>138.59221000000002</v>
      </c>
      <c r="E9" s="147">
        <f>'Tx Portfolio Summary'!E28</f>
        <v>34.727338620000097</v>
      </c>
      <c r="F9" s="147">
        <f t="shared" si="0"/>
        <v>103.86487137999993</v>
      </c>
      <c r="G9" s="184">
        <f t="shared" si="1"/>
        <v>0.74942791791832963</v>
      </c>
      <c r="H9" s="9"/>
    </row>
    <row r="10" spans="1:8" ht="14.4" x14ac:dyDescent="0.3">
      <c r="B10" s="10">
        <v>4</v>
      </c>
      <c r="C10" s="166" t="s">
        <v>83</v>
      </c>
      <c r="D10" s="173">
        <f>'Sub Portfolio Summary'!D23</f>
        <v>137.63486799999998</v>
      </c>
      <c r="E10" s="173">
        <f>'Sub Portfolio Summary'!E23</f>
        <v>127.40573558000008</v>
      </c>
      <c r="F10" s="173">
        <f t="shared" si="0"/>
        <v>10.2291324199999</v>
      </c>
      <c r="G10" s="185">
        <f t="shared" si="1"/>
        <v>7.4320792170192662E-2</v>
      </c>
      <c r="H10" s="9"/>
    </row>
    <row r="11" spans="1:8" ht="14.4" x14ac:dyDescent="0.3">
      <c r="B11" s="10">
        <v>5</v>
      </c>
      <c r="C11" s="1" t="s">
        <v>84</v>
      </c>
      <c r="D11" s="147">
        <f>'CC&amp;B Portfolio Summary'!D28</f>
        <v>40.875005222500008</v>
      </c>
      <c r="E11" s="147">
        <f>'CC&amp;B Portfolio Summary'!E28</f>
        <v>13.774344020000111</v>
      </c>
      <c r="F11" s="147">
        <f t="shared" si="0"/>
        <v>27.100661202499897</v>
      </c>
      <c r="G11" s="184">
        <f t="shared" si="1"/>
        <v>0.66301303339239936</v>
      </c>
      <c r="H11" s="9"/>
    </row>
    <row r="12" spans="1:8" ht="14.4" x14ac:dyDescent="0.3">
      <c r="B12" s="10">
        <v>6</v>
      </c>
      <c r="C12" s="166" t="s">
        <v>85</v>
      </c>
      <c r="D12" s="173">
        <f>'Enab Portfolio Summary'!D38</f>
        <v>468.76075895631061</v>
      </c>
      <c r="E12" s="173">
        <f>'Enab Portfolio Summary'!E38</f>
        <v>139.13641334999997</v>
      </c>
      <c r="F12" s="173">
        <f t="shared" si="0"/>
        <v>329.62434560631061</v>
      </c>
      <c r="G12" s="185">
        <f t="shared" si="1"/>
        <v>0.70318246420671959</v>
      </c>
      <c r="H12" s="9"/>
    </row>
    <row r="13" spans="1:8" ht="14.4" x14ac:dyDescent="0.3">
      <c r="B13" s="10">
        <v>7</v>
      </c>
      <c r="C13" s="32" t="s">
        <v>74</v>
      </c>
      <c r="D13" s="147">
        <f>'SS Portfolio Summary'!D43</f>
        <v>46.855519599999994</v>
      </c>
      <c r="E13" s="147">
        <f>'SS Portfolio Summary'!E43</f>
        <v>5.9990378500000006</v>
      </c>
      <c r="F13" s="147">
        <f t="shared" si="0"/>
        <v>40.856481749999993</v>
      </c>
      <c r="G13" s="184">
        <f t="shared" si="1"/>
        <v>0.87196731780560599</v>
      </c>
      <c r="H13" s="9"/>
    </row>
    <row r="14" spans="1:8" ht="14.4" x14ac:dyDescent="0.3">
      <c r="B14" s="10">
        <v>8</v>
      </c>
      <c r="C14" s="166" t="s">
        <v>86</v>
      </c>
      <c r="D14" s="173">
        <f>'PSP Portfolio Summary'!D13</f>
        <v>0</v>
      </c>
      <c r="E14" s="173">
        <f>'PSP Portfolio Summary'!E13</f>
        <v>20.232976460000121</v>
      </c>
      <c r="F14" s="173">
        <f t="shared" si="0"/>
        <v>-20.232976460000121</v>
      </c>
      <c r="G14" s="185">
        <f>IFERROR(F14/D14,0)</f>
        <v>0</v>
      </c>
      <c r="H14" s="9"/>
    </row>
    <row r="15" spans="1:8" ht="14.4" thickBot="1" x14ac:dyDescent="0.3">
      <c r="B15" s="7"/>
      <c r="C15" s="54" t="s">
        <v>87</v>
      </c>
      <c r="D15" s="14">
        <f>SUM(D7:D14)</f>
        <v>1543.9091933972534</v>
      </c>
      <c r="E15" s="14">
        <f>SUM(E7:E14)</f>
        <v>698.26951052000925</v>
      </c>
      <c r="F15" s="14">
        <f t="shared" si="0"/>
        <v>845.63968287724413</v>
      </c>
      <c r="G15" s="15">
        <f>F15/D15</f>
        <v>0.54772630831770552</v>
      </c>
      <c r="H15" s="9"/>
    </row>
    <row r="16" spans="1:8" ht="14.4" thickTop="1" x14ac:dyDescent="0.25">
      <c r="B16" s="17"/>
      <c r="C16" s="18"/>
      <c r="D16" s="18"/>
      <c r="E16" s="18"/>
      <c r="F16" s="18"/>
      <c r="G16" s="18"/>
      <c r="H16" s="19"/>
    </row>
    <row r="17" spans="2:6" x14ac:dyDescent="0.25">
      <c r="E17" s="108"/>
    </row>
    <row r="18" spans="2:6" x14ac:dyDescent="0.25">
      <c r="B18" s="67" t="s">
        <v>5</v>
      </c>
      <c r="C18" s="68"/>
      <c r="D18" s="55"/>
      <c r="E18" s="108"/>
    </row>
    <row r="19" spans="2:6" ht="15.6" x14ac:dyDescent="0.25">
      <c r="B19" s="133">
        <v>5</v>
      </c>
      <c r="C19" s="125" t="s">
        <v>30</v>
      </c>
      <c r="D19" s="55"/>
      <c r="E19" s="108"/>
    </row>
    <row r="20" spans="2:6" x14ac:dyDescent="0.25">
      <c r="D20" s="55"/>
    </row>
    <row r="21" spans="2:6" x14ac:dyDescent="0.25">
      <c r="D21" s="55"/>
    </row>
    <row r="22" spans="2:6" x14ac:dyDescent="0.25">
      <c r="D22" s="144"/>
      <c r="E22" s="144"/>
      <c r="F22" s="144"/>
    </row>
    <row r="23" spans="2:6" x14ac:dyDescent="0.25">
      <c r="D23" s="55"/>
    </row>
    <row r="24" spans="2:6" x14ac:dyDescent="0.25">
      <c r="D24" s="55"/>
    </row>
    <row r="25" spans="2:6" x14ac:dyDescent="0.25">
      <c r="D25" s="55"/>
    </row>
    <row r="26" spans="2:6" x14ac:dyDescent="0.25">
      <c r="D26" s="55"/>
    </row>
    <row r="27" spans="2:6" x14ac:dyDescent="0.25">
      <c r="D27" s="55"/>
    </row>
    <row r="28" spans="2:6" x14ac:dyDescent="0.25">
      <c r="D28" s="55"/>
    </row>
    <row r="29" spans="2:6" x14ac:dyDescent="0.25">
      <c r="D29" s="55"/>
    </row>
    <row r="30" spans="2:6" x14ac:dyDescent="0.25">
      <c r="D30" s="55"/>
    </row>
    <row r="31" spans="2:6" x14ac:dyDescent="0.25">
      <c r="D31" s="55"/>
    </row>
    <row r="32" spans="2:6" x14ac:dyDescent="0.25">
      <c r="D32" s="55"/>
    </row>
    <row r="33" spans="4:4" x14ac:dyDescent="0.25">
      <c r="D33" s="55"/>
    </row>
    <row r="34" spans="4:4" x14ac:dyDescent="0.25">
      <c r="D34" s="55"/>
    </row>
    <row r="35" spans="4:4" x14ac:dyDescent="0.25">
      <c r="D35" s="55"/>
    </row>
    <row r="36" spans="4:4" x14ac:dyDescent="0.25">
      <c r="D36" s="55"/>
    </row>
    <row r="37" spans="4:4" x14ac:dyDescent="0.25">
      <c r="D37" s="55"/>
    </row>
    <row r="38" spans="4:4" x14ac:dyDescent="0.25">
      <c r="D38" s="55"/>
    </row>
    <row r="39" spans="4:4" x14ac:dyDescent="0.25">
      <c r="D39" s="55"/>
    </row>
    <row r="40" spans="4:4" x14ac:dyDescent="0.25">
      <c r="D40" s="55"/>
    </row>
    <row r="41" spans="4:4" x14ac:dyDescent="0.25">
      <c r="D41" s="55"/>
    </row>
    <row r="42" spans="4:4" x14ac:dyDescent="0.25">
      <c r="D42" s="55"/>
    </row>
    <row r="43" spans="4:4" x14ac:dyDescent="0.25">
      <c r="D43" s="55"/>
    </row>
    <row r="44" spans="4:4" x14ac:dyDescent="0.25">
      <c r="D44" s="55"/>
    </row>
    <row r="45" spans="4:4" x14ac:dyDescent="0.25">
      <c r="D45" s="55"/>
    </row>
    <row r="46" spans="4:4" x14ac:dyDescent="0.25">
      <c r="D46" s="55"/>
    </row>
    <row r="47" spans="4:4" x14ac:dyDescent="0.25">
      <c r="D47" s="55"/>
    </row>
    <row r="48" spans="4:4" x14ac:dyDescent="0.25">
      <c r="D48" s="55"/>
    </row>
    <row r="49" spans="4:4" x14ac:dyDescent="0.25">
      <c r="D49" s="55"/>
    </row>
    <row r="50" spans="4:4" x14ac:dyDescent="0.25">
      <c r="D50" s="55"/>
    </row>
    <row r="51" spans="4:4" x14ac:dyDescent="0.25">
      <c r="D51" s="55"/>
    </row>
  </sheetData>
  <mergeCells count="1">
    <mergeCell ref="F5:G5"/>
  </mergeCells>
  <pageMargins left="0.25" right="0.25" top="0.75" bottom="0.75" header="0.3" footer="0.3"/>
  <pageSetup orientation="landscape" r:id="rId1"/>
  <ignoredErrors>
    <ignoredError sqref="G14"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D878D-EFA7-42E6-AEB0-C3742AB1E425}">
  <dimension ref="A1:T30"/>
  <sheetViews>
    <sheetView showGridLines="0" view="pageBreakPreview" zoomScaleNormal="100" zoomScaleSheetLayoutView="100" workbookViewId="0"/>
  </sheetViews>
  <sheetFormatPr defaultColWidth="3.5546875" defaultRowHeight="13.8" x14ac:dyDescent="0.25"/>
  <cols>
    <col min="1" max="1" width="7.5546875" style="21" customWidth="1"/>
    <col min="2" max="2" width="3.5546875" style="21"/>
    <col min="3" max="3" width="36.5546875" style="21" customWidth="1"/>
    <col min="4" max="4" width="15.5546875" style="21" customWidth="1"/>
    <col min="5" max="5" width="18.88671875" style="21" customWidth="1"/>
    <col min="6" max="7" width="15.5546875" style="21" customWidth="1"/>
    <col min="8" max="9" width="3.5546875" style="21" customWidth="1"/>
    <col min="10" max="10" width="36.5546875" style="21" customWidth="1"/>
    <col min="11" max="11" width="15.5546875" style="21" customWidth="1"/>
    <col min="12" max="12" width="19" style="21" customWidth="1"/>
    <col min="13" max="14" width="15.5546875" style="21" customWidth="1"/>
    <col min="15" max="15" width="1.5546875" style="21" customWidth="1"/>
    <col min="16" max="16" width="3.5546875" style="21"/>
    <col min="17" max="19" width="9.44140625" style="21" customWidth="1"/>
    <col min="20" max="20" width="18" style="21" customWidth="1"/>
    <col min="21" max="482" width="9.44140625" style="21" customWidth="1"/>
    <col min="483" max="16384" width="3.5546875" style="21"/>
  </cols>
  <sheetData>
    <row r="1" spans="1:19" ht="22.35" customHeight="1" x14ac:dyDescent="0.3">
      <c r="A1" s="20"/>
      <c r="B1" s="20" t="s">
        <v>88</v>
      </c>
    </row>
    <row r="2" spans="1:19" ht="20.85" customHeight="1" x14ac:dyDescent="0.4">
      <c r="A2" s="22"/>
      <c r="B2" s="8" t="s">
        <v>0</v>
      </c>
    </row>
    <row r="3" spans="1:19" ht="24.6" x14ac:dyDescent="0.4">
      <c r="A3" s="22"/>
      <c r="B3" s="23"/>
    </row>
    <row r="4" spans="1:19" ht="24.6" x14ac:dyDescent="0.4">
      <c r="A4" s="22"/>
      <c r="B4" s="24"/>
      <c r="C4" s="5">
        <v>1</v>
      </c>
      <c r="D4" s="5">
        <v>2</v>
      </c>
      <c r="E4" s="5">
        <v>6</v>
      </c>
      <c r="F4" s="5">
        <v>7</v>
      </c>
      <c r="G4" s="5">
        <v>8</v>
      </c>
      <c r="H4" s="25"/>
      <c r="I4" s="134"/>
      <c r="J4" s="5">
        <v>1</v>
      </c>
      <c r="K4" s="5">
        <v>2</v>
      </c>
      <c r="L4" s="5"/>
      <c r="M4" s="5">
        <v>5</v>
      </c>
      <c r="N4" s="5">
        <v>6</v>
      </c>
      <c r="O4" s="25"/>
    </row>
    <row r="5" spans="1:19" ht="16.350000000000001" customHeight="1" x14ac:dyDescent="0.25">
      <c r="B5" s="27"/>
      <c r="C5" s="28"/>
      <c r="D5" s="237" t="s">
        <v>89</v>
      </c>
      <c r="E5" s="237"/>
      <c r="F5" s="237"/>
      <c r="G5" s="237"/>
      <c r="H5" s="29"/>
      <c r="J5" s="30"/>
      <c r="K5" s="237" t="s">
        <v>90</v>
      </c>
      <c r="L5" s="237"/>
      <c r="M5" s="237"/>
      <c r="N5" s="237"/>
      <c r="O5" s="29"/>
    </row>
    <row r="6" spans="1:19" ht="30" customHeight="1" x14ac:dyDescent="0.25">
      <c r="B6" s="27"/>
      <c r="C6" s="31" t="s">
        <v>91</v>
      </c>
      <c r="D6" s="136" t="s">
        <v>146</v>
      </c>
      <c r="E6" s="136" t="s">
        <v>140</v>
      </c>
      <c r="F6" s="136" t="s">
        <v>141</v>
      </c>
      <c r="G6" s="136" t="s">
        <v>1</v>
      </c>
      <c r="H6" s="29"/>
      <c r="I6" s="27"/>
      <c r="J6" s="31" t="s">
        <v>91</v>
      </c>
      <c r="K6" s="136" t="s">
        <v>146</v>
      </c>
      <c r="L6" s="136" t="s">
        <v>140</v>
      </c>
      <c r="M6" s="136" t="s">
        <v>141</v>
      </c>
      <c r="N6" s="136" t="s">
        <v>1</v>
      </c>
      <c r="O6" s="29"/>
    </row>
    <row r="7" spans="1:19" x14ac:dyDescent="0.25">
      <c r="B7" s="27">
        <v>1</v>
      </c>
      <c r="C7" s="32" t="s">
        <v>32</v>
      </c>
      <c r="D7" s="33">
        <f>'CX Portfolio Summary'!D9+'CX Portfolio Summary'!D14+'CX Portfolio Summary'!D19</f>
        <v>351.55000000000007</v>
      </c>
      <c r="E7" s="33">
        <f>'CX Portfolio Summary'!E9+'CX Portfolio Summary'!E14+'CX Portfolio Summary'!E19</f>
        <v>203.03913095001019</v>
      </c>
      <c r="F7" s="33">
        <f t="shared" ref="F7:F14" si="0">D7-E7</f>
        <v>148.51086904998988</v>
      </c>
      <c r="G7" s="33"/>
      <c r="H7" s="29"/>
      <c r="I7" s="27">
        <v>1</v>
      </c>
      <c r="J7" s="32" t="s">
        <v>32</v>
      </c>
      <c r="K7" s="33">
        <f>'CX Portfolio Summary'!D10+'CX Portfolio Summary'!D15+'CX Portfolio Summary'!D20</f>
        <v>25.9</v>
      </c>
      <c r="L7" s="33">
        <f>'CX Portfolio Summary'!E10+'CX Portfolio Summary'!E15+'CX Portfolio Summary'!E20</f>
        <v>19.602820769999973</v>
      </c>
      <c r="M7" s="33">
        <f t="shared" ref="M7:M14" si="1">K7-L7</f>
        <v>6.297179230000026</v>
      </c>
      <c r="N7" s="33"/>
      <c r="O7" s="29"/>
    </row>
    <row r="8" spans="1:19" x14ac:dyDescent="0.25">
      <c r="B8" s="27">
        <v>2</v>
      </c>
      <c r="C8" s="166" t="s">
        <v>81</v>
      </c>
      <c r="D8" s="168">
        <f>'Dx Portfolio Summary'!D9+'Dx Portfolio Summary'!D14+'Dx Portfolio Summary'!D19+'Dx Portfolio Summary'!D24</f>
        <v>273.92183161844275</v>
      </c>
      <c r="E8" s="168">
        <f>'Dx Portfolio Summary'!E9+'Dx Portfolio Summary'!E14+'Dx Portfolio Summary'!E19+'Dx Portfolio Summary'!E24</f>
        <v>77.766134399999132</v>
      </c>
      <c r="F8" s="168">
        <f t="shared" si="0"/>
        <v>196.15569721844361</v>
      </c>
      <c r="G8" s="168"/>
      <c r="H8" s="29"/>
      <c r="I8" s="27">
        <v>2</v>
      </c>
      <c r="J8" s="166" t="s">
        <v>81</v>
      </c>
      <c r="K8" s="168">
        <f>'Dx Portfolio Summary'!D10+'Dx Portfolio Summary'!D15+'Dx Portfolio Summary'!D20+'Dx Portfolio Summary'!D25</f>
        <v>52.998999999999995</v>
      </c>
      <c r="L8" s="168">
        <f>'Dx Portfolio Summary'!E10+'Dx Portfolio Summary'!E15+'Dx Portfolio Summary'!E20+'Dx Portfolio Summary'!E25</f>
        <v>55.49818348999964</v>
      </c>
      <c r="M8" s="168">
        <f t="shared" si="1"/>
        <v>-2.4991834899996448</v>
      </c>
      <c r="N8" s="168"/>
      <c r="O8" s="29"/>
    </row>
    <row r="9" spans="1:19" x14ac:dyDescent="0.25">
      <c r="B9" s="27">
        <v>3</v>
      </c>
      <c r="C9" s="32" t="s">
        <v>82</v>
      </c>
      <c r="D9" s="33">
        <f>'Tx Portfolio Summary'!D9+'Tx Portfolio Summary'!D14+'Tx Portfolio Summary'!D19+'Tx Portfolio Summary'!D24</f>
        <v>113.79221</v>
      </c>
      <c r="E9" s="33">
        <f>'Tx Portfolio Summary'!E9+'Tx Portfolio Summary'!E14+'Tx Portfolio Summary'!E19+'Tx Portfolio Summary'!E24</f>
        <v>19.439392510000062</v>
      </c>
      <c r="F9" s="33">
        <f t="shared" si="0"/>
        <v>94.352817489999936</v>
      </c>
      <c r="G9" s="33"/>
      <c r="H9" s="29"/>
      <c r="I9" s="27">
        <v>3</v>
      </c>
      <c r="J9" s="32" t="s">
        <v>82</v>
      </c>
      <c r="K9" s="33">
        <f>'Tx Portfolio Summary'!D10+'Tx Portfolio Summary'!D15+'Tx Portfolio Summary'!D20+'Tx Portfolio Summary'!D25</f>
        <v>24.799999999999997</v>
      </c>
      <c r="L9" s="33">
        <f>'Tx Portfolio Summary'!E10+'Tx Portfolio Summary'!E15+'Tx Portfolio Summary'!E20+'Tx Portfolio Summary'!E25</f>
        <v>15.287045470000031</v>
      </c>
      <c r="M9" s="33">
        <f t="shared" si="1"/>
        <v>9.5129545299999663</v>
      </c>
      <c r="N9" s="33"/>
      <c r="O9" s="29"/>
      <c r="S9" s="49"/>
    </row>
    <row r="10" spans="1:19" x14ac:dyDescent="0.25">
      <c r="B10" s="27">
        <v>4</v>
      </c>
      <c r="C10" s="166" t="s">
        <v>92</v>
      </c>
      <c r="D10" s="168">
        <f>'Sub Portfolio Summary'!D9+'Sub Portfolio Summary'!D14+'Sub Portfolio Summary'!D19</f>
        <v>118.96026999999999</v>
      </c>
      <c r="E10" s="168">
        <f>'Sub Portfolio Summary'!E9+'Sub Portfolio Summary'!E14+'Sub Portfolio Summary'!E19</f>
        <v>110.41174682000009</v>
      </c>
      <c r="F10" s="168">
        <f t="shared" si="0"/>
        <v>8.5485231799999042</v>
      </c>
      <c r="G10" s="168"/>
      <c r="H10" s="29"/>
      <c r="I10" s="27">
        <v>4</v>
      </c>
      <c r="J10" s="166" t="s">
        <v>92</v>
      </c>
      <c r="K10" s="168">
        <f>'Sub Portfolio Summary'!D10+'Sub Portfolio Summary'!D15+'Sub Portfolio Summary'!D20</f>
        <v>18.274597999999997</v>
      </c>
      <c r="L10" s="168">
        <f>'Sub Portfolio Summary'!E10+'Sub Portfolio Summary'!E15+'Sub Portfolio Summary'!E20</f>
        <v>16.584421190000015</v>
      </c>
      <c r="M10" s="168">
        <f t="shared" si="1"/>
        <v>1.6901768099999828</v>
      </c>
      <c r="N10" s="168"/>
      <c r="O10" s="29"/>
      <c r="S10" s="49"/>
    </row>
    <row r="11" spans="1:19" x14ac:dyDescent="0.25">
      <c r="B11" s="27">
        <v>5</v>
      </c>
      <c r="C11" s="1" t="s">
        <v>84</v>
      </c>
      <c r="D11" s="33">
        <f>'CC&amp;B Portfolio Summary'!D9+'CC&amp;B Portfolio Summary'!D14+'CC&amp;B Portfolio Summary'!D19+'CC&amp;B Portfolio Summary'!D24</f>
        <v>28.922628000000003</v>
      </c>
      <c r="E11" s="33">
        <f>'CC&amp;B Portfolio Summary'!E9+'CC&amp;B Portfolio Summary'!E14+'CC&amp;B Portfolio Summary'!E19+'CC&amp;B Portfolio Summary'!E24</f>
        <v>12.932124300000121</v>
      </c>
      <c r="F11" s="33">
        <f t="shared" si="0"/>
        <v>15.990503699999882</v>
      </c>
      <c r="G11" s="33"/>
      <c r="H11" s="29"/>
      <c r="I11" s="27">
        <v>5</v>
      </c>
      <c r="J11" s="1" t="s">
        <v>84</v>
      </c>
      <c r="K11" s="33">
        <f>'CC&amp;B Portfolio Summary'!D10+'CC&amp;B Portfolio Summary'!D15+'CC&amp;B Portfolio Summary'!D20+'CC&amp;B Portfolio Summary'!D25</f>
        <v>10.4925572225</v>
      </c>
      <c r="L11" s="33">
        <f>'CC&amp;B Portfolio Summary'!E10+'CC&amp;B Portfolio Summary'!E15+'CC&amp;B Portfolio Summary'!E20+'CC&amp;B Portfolio Summary'!E25</f>
        <v>0.70374660999998873</v>
      </c>
      <c r="M11" s="33">
        <f t="shared" si="1"/>
        <v>9.7888106125000114</v>
      </c>
      <c r="N11" s="33"/>
      <c r="O11" s="29"/>
    </row>
    <row r="12" spans="1:19" x14ac:dyDescent="0.25">
      <c r="B12" s="27">
        <v>6</v>
      </c>
      <c r="C12" s="166" t="s">
        <v>85</v>
      </c>
      <c r="D12" s="168">
        <f>'Enab Portfolio Summary'!D9+'Enab Portfolio Summary'!D14+'Enab Portfolio Summary'!D19+'Enab Portfolio Summary'!D24+'Enab Portfolio Summary'!D29+'Enab Portfolio Summary'!D34</f>
        <v>278.59010999999998</v>
      </c>
      <c r="E12" s="168">
        <f>'Enab Portfolio Summary'!E9+'Enab Portfolio Summary'!E14+'Enab Portfolio Summary'!E19+'Enab Portfolio Summary'!E24+'Enab Portfolio Summary'!E29+'Enab Portfolio Summary'!E34</f>
        <v>73.504069299999998</v>
      </c>
      <c r="F12" s="168">
        <f t="shared" si="0"/>
        <v>205.08604069999998</v>
      </c>
      <c r="G12" s="168"/>
      <c r="H12" s="29"/>
      <c r="I12" s="27">
        <v>6</v>
      </c>
      <c r="J12" s="166" t="s">
        <v>85</v>
      </c>
      <c r="K12" s="168">
        <f>'Enab Portfolio Summary'!D10+'Enab Portfolio Summary'!D15+'Enab Portfolio Summary'!D20+'Enab Portfolio Summary'!D25+'Enab Portfolio Summary'!D30+'Enab Portfolio Summary'!D35</f>
        <v>38.704175956310671</v>
      </c>
      <c r="L12" s="168">
        <f>'Enab Portfolio Summary'!E10+'Enab Portfolio Summary'!E15+'Enab Portfolio Summary'!E20+'Enab Portfolio Summary'!E25+'Enab Portfolio Summary'!E30+'Enab Portfolio Summary'!E35</f>
        <v>5.2703119500000044</v>
      </c>
      <c r="M12" s="168">
        <f t="shared" si="1"/>
        <v>33.433864006310664</v>
      </c>
      <c r="N12" s="168"/>
      <c r="O12" s="29"/>
      <c r="S12" s="49"/>
    </row>
    <row r="13" spans="1:19" x14ac:dyDescent="0.25">
      <c r="B13" s="27">
        <v>7</v>
      </c>
      <c r="C13" s="32" t="s">
        <v>74</v>
      </c>
      <c r="D13" s="35">
        <f>'SS Portfolio Summary'!D9+'SS Portfolio Summary'!D14+'SS Portfolio Summary'!D29+'SS Portfolio Summary'!D34+'SS Portfolio Summary'!D24+'SS Portfolio Summary'!D39+'SS Portfolio Summary'!D19</f>
        <v>17.749705599999999</v>
      </c>
      <c r="E13" s="33">
        <f>'SS Portfolio Summary'!$E$9+'SS Portfolio Summary'!$E$14+'SS Portfolio Summary'!$E$19+'SS Portfolio Summary'!$E$24+'SS Portfolio Summary'!$E$29+'SS Portfolio Summary'!$E$34+'SS Portfolio Summary'!$E$39</f>
        <v>0.85381299999999982</v>
      </c>
      <c r="F13" s="33">
        <f t="shared" si="0"/>
        <v>16.8958926</v>
      </c>
      <c r="G13" s="33"/>
      <c r="H13" s="29"/>
      <c r="I13" s="27">
        <v>7</v>
      </c>
      <c r="J13" s="32" t="s">
        <v>74</v>
      </c>
      <c r="K13" s="41">
        <f>'SS Portfolio Summary'!D10+'SS Portfolio Summary'!D15+'SS Portfolio Summary'!D30+'SS Portfolio Summary'!D35+'SS Portfolio Summary'!D25+'SS Portfolio Summary'!D40+'SS Portfolio Summary'!D20</f>
        <v>25.965999999999994</v>
      </c>
      <c r="L13" s="41">
        <f>'SS Portfolio Summary'!E10+'SS Portfolio Summary'!E15+'SS Portfolio Summary'!E30+'SS Portfolio Summary'!E35+'SS Portfolio Summary'!E25+'SS Portfolio Summary'!E40+'SS Portfolio Summary'!E20</f>
        <v>3.9515098499999999</v>
      </c>
      <c r="M13" s="41">
        <f t="shared" si="1"/>
        <v>22.014490149999993</v>
      </c>
      <c r="N13" s="41"/>
      <c r="O13" s="29"/>
    </row>
    <row r="14" spans="1:19" x14ac:dyDescent="0.25">
      <c r="B14" s="27">
        <v>8</v>
      </c>
      <c r="C14" s="166" t="s">
        <v>86</v>
      </c>
      <c r="D14" s="174">
        <f>'PSP Portfolio Summary'!D9</f>
        <v>0</v>
      </c>
      <c r="E14" s="174">
        <f>'PSP Portfolio Summary'!E9</f>
        <v>12.93297646000012</v>
      </c>
      <c r="F14" s="174">
        <f t="shared" si="0"/>
        <v>-12.93297646000012</v>
      </c>
      <c r="G14" s="174"/>
      <c r="H14" s="29"/>
      <c r="I14" s="27">
        <v>8</v>
      </c>
      <c r="J14" s="166" t="s">
        <v>86</v>
      </c>
      <c r="K14" s="174">
        <f>'PSP Portfolio Summary'!D10</f>
        <v>0</v>
      </c>
      <c r="L14" s="174">
        <f>'PSP Portfolio Summary'!E10</f>
        <v>7.2</v>
      </c>
      <c r="M14" s="174">
        <f t="shared" si="1"/>
        <v>-7.2</v>
      </c>
      <c r="N14" s="174"/>
      <c r="O14" s="29"/>
    </row>
    <row r="15" spans="1:19" x14ac:dyDescent="0.25">
      <c r="B15" s="27"/>
      <c r="C15" s="28" t="s">
        <v>27</v>
      </c>
      <c r="D15" s="36">
        <f>SUM(D7:D14)</f>
        <v>1183.4867552184428</v>
      </c>
      <c r="E15" s="36">
        <f>SUM(E7:E14)</f>
        <v>510.87938774000975</v>
      </c>
      <c r="F15" s="36">
        <f>SUM(F7:F14)</f>
        <v>672.60736747843316</v>
      </c>
      <c r="G15" s="198">
        <f>F15/D15</f>
        <v>0.56832690734615465</v>
      </c>
      <c r="H15" s="29"/>
      <c r="I15" s="27"/>
      <c r="J15" s="28" t="s">
        <v>27</v>
      </c>
      <c r="K15" s="38">
        <f t="shared" ref="K15:M15" si="2">SUM(K7:K14)</f>
        <v>197.13633117881068</v>
      </c>
      <c r="L15" s="36">
        <f t="shared" si="2"/>
        <v>124.09803932999964</v>
      </c>
      <c r="M15" s="36">
        <f t="shared" si="2"/>
        <v>73.038291848810999</v>
      </c>
      <c r="N15" s="198">
        <f>M15/K15</f>
        <v>0.37049635352380733</v>
      </c>
      <c r="O15" s="29"/>
    </row>
    <row r="16" spans="1:19" x14ac:dyDescent="0.25">
      <c r="B16" s="27">
        <v>9</v>
      </c>
      <c r="C16" s="32"/>
      <c r="D16" s="38"/>
      <c r="E16" s="39"/>
      <c r="F16" s="39"/>
      <c r="G16" s="34"/>
      <c r="H16" s="29"/>
      <c r="I16" s="27">
        <v>9</v>
      </c>
      <c r="J16" s="32"/>
      <c r="K16" s="38"/>
      <c r="L16" s="40"/>
      <c r="M16" s="40"/>
      <c r="N16" s="135"/>
      <c r="O16" s="29"/>
    </row>
    <row r="17" spans="2:20" x14ac:dyDescent="0.25">
      <c r="B17" s="27">
        <v>10</v>
      </c>
      <c r="C17" s="28" t="s">
        <v>93</v>
      </c>
      <c r="D17" s="38"/>
      <c r="G17" s="186"/>
      <c r="H17" s="29"/>
      <c r="I17" s="27">
        <v>10</v>
      </c>
      <c r="J17" s="28" t="s">
        <v>93</v>
      </c>
      <c r="K17" s="38"/>
      <c r="L17" s="40"/>
      <c r="M17" s="40"/>
      <c r="N17" s="186"/>
      <c r="O17" s="29"/>
      <c r="T17" s="49"/>
    </row>
    <row r="18" spans="2:20" x14ac:dyDescent="0.25">
      <c r="B18" s="27">
        <v>11</v>
      </c>
      <c r="C18" s="166" t="s">
        <v>28</v>
      </c>
      <c r="D18" s="169">
        <f>D15*0.02</f>
        <v>23.669735104368858</v>
      </c>
      <c r="E18" s="169">
        <v>0</v>
      </c>
      <c r="F18" s="169">
        <f>D18-E18</f>
        <v>23.669735104368858</v>
      </c>
      <c r="G18" s="187"/>
      <c r="H18" s="29"/>
      <c r="I18" s="27">
        <v>11</v>
      </c>
      <c r="J18" s="166" t="s">
        <v>28</v>
      </c>
      <c r="K18" s="169">
        <f>1.636215</f>
        <v>1.636215</v>
      </c>
      <c r="L18" s="169">
        <v>0</v>
      </c>
      <c r="M18" s="169">
        <f>K18-L18</f>
        <v>1.636215</v>
      </c>
      <c r="N18" s="187"/>
      <c r="O18" s="29"/>
      <c r="P18" s="43"/>
    </row>
    <row r="19" spans="2:20" ht="14.4" thickBot="1" x14ac:dyDescent="0.3">
      <c r="B19" s="44"/>
      <c r="C19" s="28" t="s">
        <v>94</v>
      </c>
      <c r="D19" s="42">
        <f t="shared" ref="D19:F19" si="3">SUM(D15:D18)</f>
        <v>1207.1564903228116</v>
      </c>
      <c r="E19" s="42">
        <f>SUM(E15:E18)</f>
        <v>510.87938774000975</v>
      </c>
      <c r="F19" s="42">
        <f t="shared" si="3"/>
        <v>696.27710258280206</v>
      </c>
      <c r="G19" s="199">
        <f>F19/D19</f>
        <v>0.57679108563348502</v>
      </c>
      <c r="H19" s="29"/>
      <c r="J19" s="28" t="s">
        <v>94</v>
      </c>
      <c r="K19" s="42">
        <f t="shared" ref="K19:L19" si="4">SUM(K15:K18)</f>
        <v>198.77254617881067</v>
      </c>
      <c r="L19" s="42">
        <f t="shared" si="4"/>
        <v>124.09803932999964</v>
      </c>
      <c r="M19" s="42">
        <f>SUM(M15:M18)</f>
        <v>74.674506848811006</v>
      </c>
      <c r="N19" s="199">
        <f>M19/K19</f>
        <v>0.37567817228459577</v>
      </c>
      <c r="O19" s="29"/>
    </row>
    <row r="20" spans="2:20" ht="14.4" thickTop="1" x14ac:dyDescent="0.25">
      <c r="B20" s="45"/>
      <c r="C20" s="46"/>
      <c r="D20" s="46"/>
      <c r="E20" s="46"/>
      <c r="F20" s="46"/>
      <c r="G20" s="46"/>
      <c r="H20" s="47"/>
      <c r="I20" s="46"/>
      <c r="J20" s="46"/>
      <c r="K20" s="46"/>
      <c r="L20" s="46"/>
      <c r="M20" s="46"/>
      <c r="N20" s="46"/>
      <c r="O20" s="47"/>
    </row>
    <row r="21" spans="2:20" ht="14.85" customHeight="1" x14ac:dyDescent="0.25">
      <c r="D21" s="48"/>
      <c r="E21" s="48"/>
      <c r="F21" s="48"/>
      <c r="G21" s="48"/>
      <c r="K21" s="49"/>
      <c r="L21" s="49"/>
      <c r="M21" s="49"/>
      <c r="N21" s="48"/>
      <c r="O21" s="48"/>
    </row>
    <row r="22" spans="2:20" x14ac:dyDescent="0.25">
      <c r="B22" s="67" t="s">
        <v>5</v>
      </c>
      <c r="C22" s="68"/>
    </row>
    <row r="23" spans="2:20" ht="15.6" x14ac:dyDescent="0.25">
      <c r="B23" s="133">
        <v>5</v>
      </c>
      <c r="C23" s="125" t="s">
        <v>30</v>
      </c>
      <c r="D23" s="49"/>
      <c r="E23" s="49"/>
      <c r="K23" s="49"/>
      <c r="L23" s="49"/>
      <c r="M23" s="49"/>
    </row>
    <row r="24" spans="2:20" ht="15.6" x14ac:dyDescent="0.25">
      <c r="B24" s="133"/>
      <c r="C24" s="125"/>
      <c r="D24" s="49"/>
      <c r="E24" s="49"/>
      <c r="F24" s="49"/>
      <c r="K24" s="49"/>
    </row>
    <row r="25" spans="2:20" x14ac:dyDescent="0.25">
      <c r="C25" s="50"/>
      <c r="D25" s="49"/>
      <c r="K25" s="49"/>
    </row>
    <row r="26" spans="2:20" ht="11.85" customHeight="1" x14ac:dyDescent="0.25">
      <c r="D26" s="49"/>
      <c r="K26" s="49"/>
    </row>
    <row r="27" spans="2:20" x14ac:dyDescent="0.25">
      <c r="D27" s="49"/>
      <c r="K27" s="49"/>
    </row>
    <row r="28" spans="2:20" x14ac:dyDescent="0.25">
      <c r="D28" s="49"/>
      <c r="K28" s="49"/>
    </row>
    <row r="29" spans="2:20" x14ac:dyDescent="0.25">
      <c r="D29" s="49"/>
      <c r="E29" s="218"/>
      <c r="K29" s="49"/>
      <c r="L29" s="218"/>
    </row>
    <row r="30" spans="2:20" x14ac:dyDescent="0.25">
      <c r="D30" s="49"/>
      <c r="E30" s="219"/>
      <c r="K30" s="49"/>
    </row>
  </sheetData>
  <mergeCells count="2">
    <mergeCell ref="D5:G5"/>
    <mergeCell ref="K5:N5"/>
  </mergeCells>
  <phoneticPr fontId="27" type="noConversion"/>
  <pageMargins left="0.7" right="0.7" top="0.75" bottom="0.75" header="0.3" footer="0.3"/>
  <pageSetup scale="2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9CE83-5F38-4B01-8F03-011121223596}">
  <sheetPr>
    <tabColor rgb="FF00B050"/>
  </sheetPr>
  <dimension ref="A1:D1"/>
  <sheetViews>
    <sheetView workbookViewId="0"/>
  </sheetViews>
  <sheetFormatPr defaultRowHeight="14.4" x14ac:dyDescent="0.3"/>
  <sheetData>
    <row r="1" spans="1:4" x14ac:dyDescent="0.3">
      <c r="A1" t="s">
        <v>95</v>
      </c>
      <c r="B1" t="s">
        <v>96</v>
      </c>
      <c r="C1" t="s">
        <v>97</v>
      </c>
      <c r="D1" t="s">
        <v>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A0EA7-0A0E-4845-8A26-BC7B18633CBD}">
  <dimension ref="A1:H60"/>
  <sheetViews>
    <sheetView showGridLines="0" view="pageBreakPreview" zoomScaleNormal="110" zoomScaleSheetLayoutView="100" workbookViewId="0"/>
  </sheetViews>
  <sheetFormatPr defaultColWidth="9.44140625" defaultRowHeight="13.8" x14ac:dyDescent="0.25"/>
  <cols>
    <col min="1" max="1" width="9.44140625" style="8"/>
    <col min="2" max="2" width="4.5546875" style="8" customWidth="1"/>
    <col min="3" max="3" width="52.5546875" style="8" customWidth="1"/>
    <col min="4" max="7" width="15.5546875" style="8" customWidth="1"/>
    <col min="8" max="8" width="2.44140625" style="8" customWidth="1"/>
    <col min="9" max="9" width="4.44140625" style="8" customWidth="1"/>
    <col min="10" max="16384" width="9.44140625" style="8"/>
  </cols>
  <sheetData>
    <row r="1" spans="1:8" ht="22.35" customHeight="1" x14ac:dyDescent="0.4">
      <c r="A1" s="51"/>
      <c r="B1" s="20" t="s">
        <v>99</v>
      </c>
      <c r="D1" s="52"/>
    </row>
    <row r="2" spans="1:8" ht="16.350000000000001" customHeight="1" x14ac:dyDescent="0.25">
      <c r="B2" s="53" t="s">
        <v>0</v>
      </c>
      <c r="D2" s="31"/>
    </row>
    <row r="3" spans="1:8" x14ac:dyDescent="0.25">
      <c r="B3" s="50"/>
      <c r="D3" s="31"/>
    </row>
    <row r="4" spans="1:8" x14ac:dyDescent="0.25">
      <c r="B4" s="50"/>
      <c r="D4" s="31"/>
    </row>
    <row r="5" spans="1:8" ht="14.4" x14ac:dyDescent="0.3">
      <c r="B5" s="2"/>
      <c r="C5" s="3"/>
      <c r="D5" s="5"/>
      <c r="E5" s="5"/>
      <c r="F5" s="5"/>
      <c r="G5" s="5"/>
      <c r="H5" s="6"/>
    </row>
    <row r="6" spans="1:8" ht="14.4" x14ac:dyDescent="0.3">
      <c r="B6" s="7"/>
      <c r="C6" s="61">
        <v>1</v>
      </c>
      <c r="D6" s="61">
        <v>2</v>
      </c>
      <c r="E6" s="61">
        <v>6</v>
      </c>
      <c r="F6" s="61">
        <v>7</v>
      </c>
      <c r="G6" s="61">
        <v>8</v>
      </c>
      <c r="H6" s="9"/>
    </row>
    <row r="7" spans="1:8" ht="44.1" customHeight="1" x14ac:dyDescent="0.3">
      <c r="B7" s="10"/>
      <c r="C7" s="11" t="s">
        <v>100</v>
      </c>
      <c r="D7" s="136" t="s">
        <v>146</v>
      </c>
      <c r="E7" s="136" t="s">
        <v>140</v>
      </c>
      <c r="F7" s="136" t="s">
        <v>141</v>
      </c>
      <c r="G7" s="136" t="s">
        <v>1</v>
      </c>
      <c r="H7" s="9"/>
    </row>
    <row r="8" spans="1:8" s="31" customFormat="1" ht="14.4" x14ac:dyDescent="0.3">
      <c r="B8" s="10">
        <v>1</v>
      </c>
      <c r="C8" s="137" t="s">
        <v>101</v>
      </c>
      <c r="D8" s="148">
        <f>SUM(D9:D11)</f>
        <v>203.55</v>
      </c>
      <c r="E8" s="148">
        <f>SUM(E9:E11)</f>
        <v>88.753465049999932</v>
      </c>
      <c r="F8" s="148">
        <f>D8-E8</f>
        <v>114.79653495000008</v>
      </c>
      <c r="G8" s="148"/>
      <c r="H8" s="120"/>
    </row>
    <row r="9" spans="1:8" ht="14.4" x14ac:dyDescent="0.3">
      <c r="B9" s="10">
        <v>2</v>
      </c>
      <c r="C9" s="175" t="s">
        <v>102</v>
      </c>
      <c r="D9" s="170">
        <v>203.55</v>
      </c>
      <c r="E9" s="170">
        <v>88.365989549999938</v>
      </c>
      <c r="F9" s="170"/>
      <c r="G9" s="170"/>
      <c r="H9" s="9"/>
    </row>
    <row r="10" spans="1:8" ht="14.4" x14ac:dyDescent="0.3">
      <c r="B10" s="10">
        <v>3</v>
      </c>
      <c r="C10" s="121" t="s">
        <v>103</v>
      </c>
      <c r="D10" s="122">
        <v>0</v>
      </c>
      <c r="E10" s="122">
        <v>0.37983274000000183</v>
      </c>
      <c r="F10" s="122"/>
      <c r="G10" s="122"/>
      <c r="H10" s="9"/>
    </row>
    <row r="11" spans="1:8" ht="14.4" x14ac:dyDescent="0.3">
      <c r="B11" s="10">
        <v>4</v>
      </c>
      <c r="C11" s="175" t="s">
        <v>104</v>
      </c>
      <c r="D11" s="170">
        <v>0</v>
      </c>
      <c r="E11" s="170">
        <v>7.6427599999999889E-3</v>
      </c>
      <c r="F11" s="170"/>
      <c r="G11" s="170"/>
      <c r="H11" s="9"/>
    </row>
    <row r="12" spans="1:8" ht="14.4" x14ac:dyDescent="0.3">
      <c r="B12" s="10">
        <v>5</v>
      </c>
      <c r="C12" s="121" t="s">
        <v>105</v>
      </c>
      <c r="D12" s="122">
        <v>0</v>
      </c>
      <c r="E12" s="122">
        <v>0</v>
      </c>
      <c r="F12" s="123"/>
      <c r="G12" s="123"/>
      <c r="H12" s="9"/>
    </row>
    <row r="13" spans="1:8" s="31" customFormat="1" ht="14.4" x14ac:dyDescent="0.3">
      <c r="B13" s="10">
        <v>6</v>
      </c>
      <c r="C13" s="137" t="s">
        <v>106</v>
      </c>
      <c r="D13" s="148">
        <f>SUM(D14:D16)</f>
        <v>148.00000000000003</v>
      </c>
      <c r="E13" s="148">
        <f>SUM(E14:E16)</f>
        <v>116.14631454001024</v>
      </c>
      <c r="F13" s="148">
        <f>D13-E13</f>
        <v>31.853685459989791</v>
      </c>
      <c r="G13" s="148"/>
      <c r="H13" s="120"/>
    </row>
    <row r="14" spans="1:8" ht="14.4" x14ac:dyDescent="0.3">
      <c r="B14" s="10">
        <v>7</v>
      </c>
      <c r="C14" s="175" t="s">
        <v>102</v>
      </c>
      <c r="D14" s="170">
        <v>148.00000000000003</v>
      </c>
      <c r="E14" s="170">
        <v>114.63451570001024</v>
      </c>
      <c r="F14" s="170"/>
      <c r="G14" s="170"/>
      <c r="H14" s="9"/>
    </row>
    <row r="15" spans="1:8" ht="14.4" x14ac:dyDescent="0.3">
      <c r="B15" s="10">
        <v>8</v>
      </c>
      <c r="C15" s="121" t="s">
        <v>103</v>
      </c>
      <c r="D15" s="122">
        <v>0</v>
      </c>
      <c r="E15" s="122">
        <v>1.5090129499999987</v>
      </c>
      <c r="F15" s="122"/>
      <c r="G15" s="122"/>
      <c r="H15" s="9"/>
    </row>
    <row r="16" spans="1:8" ht="14.4" x14ac:dyDescent="0.3">
      <c r="B16" s="10">
        <v>9</v>
      </c>
      <c r="C16" s="175" t="s">
        <v>104</v>
      </c>
      <c r="D16" s="170">
        <v>0</v>
      </c>
      <c r="E16" s="170">
        <v>2.7858900000000001E-3</v>
      </c>
      <c r="F16" s="170"/>
      <c r="G16" s="170"/>
      <c r="H16" s="9"/>
    </row>
    <row r="17" spans="2:8" ht="14.4" x14ac:dyDescent="0.3">
      <c r="B17" s="10">
        <v>10</v>
      </c>
      <c r="C17" s="121" t="s">
        <v>105</v>
      </c>
      <c r="D17" s="122">
        <v>0</v>
      </c>
      <c r="E17" s="122">
        <v>0</v>
      </c>
      <c r="F17" s="123"/>
      <c r="G17" s="123"/>
      <c r="H17" s="9"/>
    </row>
    <row r="18" spans="2:8" s="31" customFormat="1" ht="14.4" x14ac:dyDescent="0.3">
      <c r="B18" s="10">
        <v>11</v>
      </c>
      <c r="C18" s="119" t="s">
        <v>107</v>
      </c>
      <c r="D18" s="148">
        <f>SUM(D19:D21)</f>
        <v>32.72</v>
      </c>
      <c r="E18" s="148">
        <f>SUM(E19:E21)</f>
        <v>18.822638019999975</v>
      </c>
      <c r="F18" s="148">
        <f>D18-E18</f>
        <v>13.897361980000024</v>
      </c>
      <c r="G18" s="148"/>
      <c r="H18" s="120"/>
    </row>
    <row r="19" spans="2:8" ht="14.4" x14ac:dyDescent="0.3">
      <c r="B19" s="10">
        <v>12</v>
      </c>
      <c r="C19" s="175" t="s">
        <v>102</v>
      </c>
      <c r="D19" s="170">
        <v>0</v>
      </c>
      <c r="E19" s="170">
        <v>3.8625700000000006E-2</v>
      </c>
      <c r="F19" s="170"/>
      <c r="G19" s="170"/>
      <c r="H19" s="9"/>
    </row>
    <row r="20" spans="2:8" ht="14.4" x14ac:dyDescent="0.3">
      <c r="B20" s="10">
        <v>13</v>
      </c>
      <c r="C20" s="121" t="s">
        <v>103</v>
      </c>
      <c r="D20" s="122">
        <v>25.9</v>
      </c>
      <c r="E20" s="122">
        <v>17.713975079999972</v>
      </c>
      <c r="F20" s="16"/>
      <c r="G20" s="16"/>
      <c r="H20" s="9"/>
    </row>
    <row r="21" spans="2:8" ht="14.4" x14ac:dyDescent="0.3">
      <c r="B21" s="10">
        <v>14</v>
      </c>
      <c r="C21" s="175" t="s">
        <v>104</v>
      </c>
      <c r="D21" s="170">
        <v>6.82</v>
      </c>
      <c r="E21" s="170">
        <v>1.0700372400000013</v>
      </c>
      <c r="F21" s="170"/>
      <c r="G21" s="170"/>
      <c r="H21" s="9"/>
    </row>
    <row r="22" spans="2:8" ht="14.4" x14ac:dyDescent="0.3">
      <c r="B22" s="10">
        <v>15</v>
      </c>
      <c r="C22" s="121" t="s">
        <v>105</v>
      </c>
      <c r="D22" s="122">
        <v>0</v>
      </c>
      <c r="E22" s="122">
        <v>0</v>
      </c>
      <c r="F22" s="123"/>
      <c r="G22" s="123"/>
      <c r="H22" s="9"/>
    </row>
    <row r="23" spans="2:8" ht="15" thickBot="1" x14ac:dyDescent="0.35">
      <c r="B23" s="10">
        <v>16</v>
      </c>
      <c r="C23" s="13" t="s">
        <v>87</v>
      </c>
      <c r="D23" s="116">
        <f>D18+D13+D8</f>
        <v>384.27000000000004</v>
      </c>
      <c r="E23" s="116">
        <f t="shared" ref="E23:F23" si="0">E18+E13+E8</f>
        <v>223.72241761001015</v>
      </c>
      <c r="F23" s="116">
        <f t="shared" si="0"/>
        <v>160.54758238998988</v>
      </c>
      <c r="G23" s="200">
        <f>F23/D23</f>
        <v>0.41779889762404004</v>
      </c>
      <c r="H23" s="9"/>
    </row>
    <row r="24" spans="2:8" ht="14.4" thickTop="1" x14ac:dyDescent="0.25">
      <c r="B24" s="7"/>
      <c r="D24" s="124"/>
      <c r="H24" s="9"/>
    </row>
    <row r="25" spans="2:8" x14ac:dyDescent="0.25">
      <c r="B25" s="17"/>
      <c r="C25" s="18"/>
      <c r="D25" s="18"/>
      <c r="E25" s="18"/>
      <c r="F25" s="18"/>
      <c r="G25" s="18"/>
      <c r="H25" s="19"/>
    </row>
    <row r="27" spans="2:8" x14ac:dyDescent="0.25">
      <c r="B27" s="67" t="s">
        <v>5</v>
      </c>
      <c r="C27" s="68"/>
      <c r="D27" s="55"/>
    </row>
    <row r="28" spans="2:8" ht="15.6" x14ac:dyDescent="0.25">
      <c r="B28" s="133">
        <v>5</v>
      </c>
      <c r="C28" s="125" t="s">
        <v>30</v>
      </c>
      <c r="D28" s="55"/>
    </row>
    <row r="29" spans="2:8" x14ac:dyDescent="0.25">
      <c r="D29" s="55"/>
    </row>
    <row r="30" spans="2:8" x14ac:dyDescent="0.25">
      <c r="D30" s="55"/>
    </row>
    <row r="32" spans="2:8" x14ac:dyDescent="0.25">
      <c r="D32" s="55"/>
    </row>
    <row r="33" spans="4:4" x14ac:dyDescent="0.25">
      <c r="D33" s="55"/>
    </row>
    <row r="34" spans="4:4" x14ac:dyDescent="0.25">
      <c r="D34" s="55"/>
    </row>
    <row r="35" spans="4:4" x14ac:dyDescent="0.25">
      <c r="D35" s="55"/>
    </row>
    <row r="36" spans="4:4" x14ac:dyDescent="0.25">
      <c r="D36" s="55"/>
    </row>
    <row r="37" spans="4:4" x14ac:dyDescent="0.25">
      <c r="D37" s="55"/>
    </row>
    <row r="38" spans="4:4" x14ac:dyDescent="0.25">
      <c r="D38" s="55"/>
    </row>
    <row r="39" spans="4:4" x14ac:dyDescent="0.25">
      <c r="D39" s="55"/>
    </row>
    <row r="40" spans="4:4" x14ac:dyDescent="0.25">
      <c r="D40" s="55"/>
    </row>
    <row r="41" spans="4:4" x14ac:dyDescent="0.25">
      <c r="D41" s="55"/>
    </row>
    <row r="42" spans="4:4" x14ac:dyDescent="0.25">
      <c r="D42" s="55"/>
    </row>
    <row r="43" spans="4:4" x14ac:dyDescent="0.25">
      <c r="D43" s="55"/>
    </row>
    <row r="44" spans="4:4" x14ac:dyDescent="0.25">
      <c r="D44" s="55"/>
    </row>
    <row r="45" spans="4:4" x14ac:dyDescent="0.25">
      <c r="D45" s="55"/>
    </row>
    <row r="46" spans="4:4" x14ac:dyDescent="0.25">
      <c r="D46" s="55"/>
    </row>
    <row r="47" spans="4:4" x14ac:dyDescent="0.25">
      <c r="D47" s="55"/>
    </row>
    <row r="48" spans="4:4" x14ac:dyDescent="0.25">
      <c r="D48" s="55"/>
    </row>
    <row r="49" spans="4:4" x14ac:dyDescent="0.25">
      <c r="D49" s="55"/>
    </row>
    <row r="50" spans="4:4" x14ac:dyDescent="0.25">
      <c r="D50" s="55"/>
    </row>
    <row r="51" spans="4:4" x14ac:dyDescent="0.25">
      <c r="D51" s="55"/>
    </row>
    <row r="52" spans="4:4" x14ac:dyDescent="0.25">
      <c r="D52" s="55"/>
    </row>
    <row r="53" spans="4:4" x14ac:dyDescent="0.25">
      <c r="D53" s="55"/>
    </row>
    <row r="54" spans="4:4" x14ac:dyDescent="0.25">
      <c r="D54" s="55"/>
    </row>
    <row r="55" spans="4:4" x14ac:dyDescent="0.25">
      <c r="D55" s="55"/>
    </row>
    <row r="56" spans="4:4" x14ac:dyDescent="0.25">
      <c r="D56" s="55"/>
    </row>
    <row r="57" spans="4:4" x14ac:dyDescent="0.25">
      <c r="D57" s="55"/>
    </row>
    <row r="58" spans="4:4" x14ac:dyDescent="0.25">
      <c r="D58" s="55"/>
    </row>
    <row r="59" spans="4:4" x14ac:dyDescent="0.25">
      <c r="D59" s="55"/>
    </row>
    <row r="60" spans="4:4" x14ac:dyDescent="0.25">
      <c r="D60" s="55"/>
    </row>
  </sheetData>
  <pageMargins left="0.7" right="0.7" top="0.75" bottom="0.75" header="0.3" footer="0.3"/>
  <pageSetup scale="46" orientation="portrait" r:id="rId1"/>
  <ignoredErrors>
    <ignoredError sqref="E18 E8 E13" formulaRange="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3978D-3746-48AE-94D0-334EF2426BC7}">
  <dimension ref="A1:K65"/>
  <sheetViews>
    <sheetView showGridLines="0" view="pageBreakPreview" zoomScaleNormal="100" zoomScaleSheetLayoutView="100" workbookViewId="0"/>
  </sheetViews>
  <sheetFormatPr defaultColWidth="9.44140625" defaultRowHeight="13.8" x14ac:dyDescent="0.25"/>
  <cols>
    <col min="1" max="1" width="9.44140625" style="8"/>
    <col min="2" max="2" width="4.5546875" style="8" customWidth="1"/>
    <col min="3" max="3" width="52.5546875" style="8" customWidth="1"/>
    <col min="4" max="7" width="15.5546875" style="8" customWidth="1"/>
    <col min="8" max="8" width="2.44140625" style="8" customWidth="1"/>
    <col min="9" max="9" width="4.44140625" style="8" customWidth="1"/>
    <col min="10" max="16384" width="9.44140625" style="8"/>
  </cols>
  <sheetData>
    <row r="1" spans="1:11" ht="22.35" customHeight="1" x14ac:dyDescent="0.4">
      <c r="A1" s="51"/>
      <c r="B1" s="20" t="s">
        <v>108</v>
      </c>
      <c r="D1" s="52"/>
    </row>
    <row r="2" spans="1:11" ht="16.350000000000001" customHeight="1" x14ac:dyDescent="0.25">
      <c r="B2" s="53" t="s">
        <v>0</v>
      </c>
      <c r="D2" s="31"/>
    </row>
    <row r="3" spans="1:11" x14ac:dyDescent="0.25">
      <c r="B3" s="50"/>
      <c r="D3" s="31"/>
    </row>
    <row r="4" spans="1:11" x14ac:dyDescent="0.25">
      <c r="B4" s="50"/>
      <c r="D4" s="31"/>
    </row>
    <row r="5" spans="1:11" ht="14.4" x14ac:dyDescent="0.3">
      <c r="B5" s="2"/>
      <c r="C5" s="3"/>
      <c r="D5" s="5"/>
      <c r="E5" s="5"/>
      <c r="F5" s="5"/>
      <c r="G5" s="5"/>
      <c r="H5" s="6"/>
    </row>
    <row r="6" spans="1:11" ht="14.4" x14ac:dyDescent="0.3">
      <c r="B6" s="7"/>
      <c r="C6" s="61">
        <v>1</v>
      </c>
      <c r="D6" s="61">
        <v>2</v>
      </c>
      <c r="E6" s="61">
        <v>6</v>
      </c>
      <c r="F6" s="61">
        <v>7</v>
      </c>
      <c r="G6" s="61">
        <v>8</v>
      </c>
      <c r="H6" s="9"/>
    </row>
    <row r="7" spans="1:11" ht="44.1" customHeight="1" x14ac:dyDescent="0.3">
      <c r="B7" s="10"/>
      <c r="C7" s="11" t="s">
        <v>100</v>
      </c>
      <c r="D7" s="136" t="s">
        <v>146</v>
      </c>
      <c r="E7" s="136" t="s">
        <v>140</v>
      </c>
      <c r="F7" s="136" t="s">
        <v>141</v>
      </c>
      <c r="G7" s="136" t="s">
        <v>1</v>
      </c>
      <c r="H7" s="9"/>
    </row>
    <row r="8" spans="1:11" ht="14.4" x14ac:dyDescent="0.3">
      <c r="B8" s="10">
        <v>1</v>
      </c>
      <c r="C8" s="126" t="s">
        <v>109</v>
      </c>
      <c r="D8" s="148">
        <f>SUM(D9:D11)</f>
        <v>118.08980061844267</v>
      </c>
      <c r="E8" s="148">
        <f t="shared" ref="E8" si="0">SUM(E9:E11)</f>
        <v>14.660373429999909</v>
      </c>
      <c r="F8" s="148">
        <f>D8-E8</f>
        <v>103.42942718844276</v>
      </c>
      <c r="G8" s="148"/>
      <c r="H8" s="9"/>
    </row>
    <row r="9" spans="1:11" ht="14.4" x14ac:dyDescent="0.3">
      <c r="B9" s="10">
        <v>2</v>
      </c>
      <c r="C9" s="175" t="s">
        <v>102</v>
      </c>
      <c r="D9" s="169">
        <v>111.08980061844267</v>
      </c>
      <c r="E9" s="170">
        <v>13.036206679999962</v>
      </c>
      <c r="F9" s="170"/>
      <c r="G9" s="170"/>
      <c r="H9" s="9"/>
    </row>
    <row r="10" spans="1:11" ht="14.4" x14ac:dyDescent="0.3">
      <c r="B10" s="10">
        <v>3</v>
      </c>
      <c r="C10" s="121" t="s">
        <v>103</v>
      </c>
      <c r="D10" s="122">
        <v>7.0000000000000009</v>
      </c>
      <c r="E10" s="122">
        <v>1.6227967499999483</v>
      </c>
      <c r="F10" s="122"/>
      <c r="G10" s="122"/>
      <c r="H10" s="9"/>
      <c r="K10" s="127"/>
    </row>
    <row r="11" spans="1:11" ht="14.4" x14ac:dyDescent="0.3">
      <c r="B11" s="10">
        <v>4</v>
      </c>
      <c r="C11" s="175" t="s">
        <v>104</v>
      </c>
      <c r="D11" s="170">
        <v>0</v>
      </c>
      <c r="E11" s="170">
        <v>1.3699999999999999E-3</v>
      </c>
      <c r="F11" s="170"/>
      <c r="G11" s="170"/>
      <c r="H11" s="9"/>
    </row>
    <row r="12" spans="1:11" ht="14.4" x14ac:dyDescent="0.3">
      <c r="B12" s="10">
        <v>5</v>
      </c>
      <c r="C12" s="121" t="s">
        <v>105</v>
      </c>
      <c r="D12" s="122">
        <v>0</v>
      </c>
      <c r="E12" s="122">
        <v>0</v>
      </c>
      <c r="F12" s="123"/>
      <c r="G12" s="123"/>
      <c r="H12" s="9"/>
    </row>
    <row r="13" spans="1:11" ht="14.4" x14ac:dyDescent="0.3">
      <c r="B13" s="10">
        <v>6</v>
      </c>
      <c r="C13" s="126" t="s">
        <v>110</v>
      </c>
      <c r="D13" s="148">
        <f>SUM(D14:D16)</f>
        <v>96.01</v>
      </c>
      <c r="E13" s="148">
        <f t="shared" ref="E13" si="1">SUM(E14:E16)</f>
        <v>32.660222210000065</v>
      </c>
      <c r="F13" s="148">
        <f>D13-E13</f>
        <v>63.349777789999941</v>
      </c>
      <c r="G13" s="148"/>
      <c r="H13" s="9"/>
    </row>
    <row r="14" spans="1:11" ht="14.4" x14ac:dyDescent="0.3">
      <c r="B14" s="10">
        <v>7</v>
      </c>
      <c r="C14" s="175" t="s">
        <v>102</v>
      </c>
      <c r="D14" s="170">
        <v>90</v>
      </c>
      <c r="E14" s="169">
        <v>20.293751100000058</v>
      </c>
      <c r="F14" s="170"/>
      <c r="G14" s="170"/>
      <c r="H14" s="9"/>
    </row>
    <row r="15" spans="1:11" ht="14.4" x14ac:dyDescent="0.3">
      <c r="B15" s="10">
        <v>8</v>
      </c>
      <c r="C15" s="121" t="s">
        <v>103</v>
      </c>
      <c r="D15" s="122">
        <v>6.01</v>
      </c>
      <c r="E15" s="122">
        <v>12.366164860000008</v>
      </c>
      <c r="F15" s="122"/>
      <c r="G15" s="122"/>
      <c r="H15" s="9"/>
    </row>
    <row r="16" spans="1:11" ht="14.4" x14ac:dyDescent="0.3">
      <c r="B16" s="10">
        <v>9</v>
      </c>
      <c r="C16" s="175" t="s">
        <v>104</v>
      </c>
      <c r="D16" s="170">
        <v>0</v>
      </c>
      <c r="E16" s="170">
        <v>3.0625000000000004E-4</v>
      </c>
      <c r="F16" s="170"/>
      <c r="G16" s="170"/>
      <c r="H16" s="9"/>
    </row>
    <row r="17" spans="2:8" ht="14.4" x14ac:dyDescent="0.3">
      <c r="B17" s="10">
        <v>10</v>
      </c>
      <c r="C17" s="121" t="s">
        <v>105</v>
      </c>
      <c r="D17" s="122">
        <v>0</v>
      </c>
      <c r="E17" s="122">
        <v>0</v>
      </c>
      <c r="F17" s="123"/>
      <c r="G17" s="123"/>
      <c r="H17" s="9"/>
    </row>
    <row r="18" spans="2:8" ht="14.4" x14ac:dyDescent="0.3">
      <c r="B18" s="10">
        <v>11</v>
      </c>
      <c r="C18" s="126" t="s">
        <v>111</v>
      </c>
      <c r="D18" s="148">
        <f>SUM(D19:D21)</f>
        <v>101.22103100000004</v>
      </c>
      <c r="E18" s="148">
        <f t="shared" ref="E18" si="2">SUM(E19:E21)</f>
        <v>85.757084309998774</v>
      </c>
      <c r="F18" s="148">
        <f>D18-E18</f>
        <v>15.463946690001265</v>
      </c>
      <c r="G18" s="148"/>
      <c r="H18" s="9"/>
    </row>
    <row r="19" spans="2:8" ht="14.4" x14ac:dyDescent="0.3">
      <c r="B19" s="10">
        <v>12</v>
      </c>
      <c r="C19" s="175" t="s">
        <v>102</v>
      </c>
      <c r="D19" s="169">
        <v>61.232031000000049</v>
      </c>
      <c r="E19" s="169">
        <v>44.9718385599991</v>
      </c>
      <c r="F19" s="170"/>
      <c r="G19" s="170"/>
      <c r="H19" s="9"/>
    </row>
    <row r="20" spans="2:8" ht="14.4" x14ac:dyDescent="0.3">
      <c r="B20" s="10">
        <v>13</v>
      </c>
      <c r="C20" s="121" t="s">
        <v>103</v>
      </c>
      <c r="D20" s="122">
        <v>39.98899999999999</v>
      </c>
      <c r="E20" s="122">
        <v>40.779992859999687</v>
      </c>
      <c r="F20" s="122"/>
      <c r="G20" s="122"/>
      <c r="H20" s="9"/>
    </row>
    <row r="21" spans="2:8" ht="14.4" x14ac:dyDescent="0.3">
      <c r="B21" s="10">
        <v>14</v>
      </c>
      <c r="C21" s="175" t="s">
        <v>104</v>
      </c>
      <c r="D21" s="170">
        <v>0</v>
      </c>
      <c r="E21" s="170">
        <v>5.252889999999991E-3</v>
      </c>
      <c r="F21" s="170"/>
      <c r="G21" s="170"/>
      <c r="H21" s="9"/>
    </row>
    <row r="22" spans="2:8" ht="14.4" x14ac:dyDescent="0.3">
      <c r="B22" s="10">
        <v>15</v>
      </c>
      <c r="C22" s="121" t="s">
        <v>105</v>
      </c>
      <c r="D22" s="122">
        <v>0</v>
      </c>
      <c r="E22" s="122">
        <v>0</v>
      </c>
      <c r="F22" s="123"/>
      <c r="G22" s="123"/>
      <c r="H22" s="9"/>
    </row>
    <row r="23" spans="2:8" ht="14.4" x14ac:dyDescent="0.3">
      <c r="B23" s="10">
        <v>16</v>
      </c>
      <c r="C23" s="119" t="s">
        <v>107</v>
      </c>
      <c r="D23" s="148">
        <f>SUM(D24:D26)</f>
        <v>11.6</v>
      </c>
      <c r="E23" s="148">
        <f t="shared" ref="E23" si="3">SUM(E24:E26)</f>
        <v>0.19356707999999923</v>
      </c>
      <c r="F23" s="148">
        <f>D23-E23</f>
        <v>11.40643292</v>
      </c>
      <c r="G23" s="148"/>
      <c r="H23" s="9"/>
    </row>
    <row r="24" spans="2:8" ht="14.4" x14ac:dyDescent="0.3">
      <c r="B24" s="10">
        <v>17</v>
      </c>
      <c r="C24" s="175" t="s">
        <v>102</v>
      </c>
      <c r="D24" s="170">
        <v>11.6</v>
      </c>
      <c r="E24" s="170">
        <v>-0.53566194000000067</v>
      </c>
      <c r="F24" s="170"/>
      <c r="G24" s="170"/>
      <c r="H24" s="9"/>
    </row>
    <row r="25" spans="2:8" ht="14.4" x14ac:dyDescent="0.3">
      <c r="B25" s="10">
        <v>18</v>
      </c>
      <c r="C25" s="121" t="s">
        <v>103</v>
      </c>
      <c r="D25" s="122">
        <v>0</v>
      </c>
      <c r="E25" s="122">
        <v>0.72922901999999989</v>
      </c>
      <c r="F25" s="122"/>
      <c r="G25" s="122"/>
      <c r="H25" s="9"/>
    </row>
    <row r="26" spans="2:8" ht="14.4" x14ac:dyDescent="0.3">
      <c r="B26" s="10">
        <v>19</v>
      </c>
      <c r="C26" s="175" t="s">
        <v>104</v>
      </c>
      <c r="D26" s="170">
        <v>0</v>
      </c>
      <c r="E26" s="170">
        <v>0</v>
      </c>
      <c r="F26" s="170"/>
      <c r="G26" s="170"/>
      <c r="H26" s="9"/>
    </row>
    <row r="27" spans="2:8" ht="14.4" x14ac:dyDescent="0.3">
      <c r="B27" s="10">
        <v>20</v>
      </c>
      <c r="C27" s="121" t="s">
        <v>105</v>
      </c>
      <c r="D27" s="122">
        <v>0</v>
      </c>
      <c r="E27" s="122">
        <v>0</v>
      </c>
      <c r="F27" s="123"/>
      <c r="G27" s="123"/>
      <c r="H27" s="9"/>
    </row>
    <row r="28" spans="2:8" ht="15" thickBot="1" x14ac:dyDescent="0.35">
      <c r="B28" s="10">
        <v>21</v>
      </c>
      <c r="C28" s="13" t="s">
        <v>87</v>
      </c>
      <c r="D28" s="116">
        <f>SUM(D8+D13+D18+D23)</f>
        <v>326.92083161844272</v>
      </c>
      <c r="E28" s="116">
        <f t="shared" ref="E28" si="4">SUM(E8+E13+E18+E23)</f>
        <v>133.27124702999876</v>
      </c>
      <c r="F28" s="116">
        <f>SUM(F8+F13+F18+F23)</f>
        <v>193.64958458844393</v>
      </c>
      <c r="G28" s="15">
        <f>F28/D28</f>
        <v>0.5923439740128188</v>
      </c>
      <c r="H28" s="9"/>
    </row>
    <row r="29" spans="2:8" ht="14.4" thickTop="1" x14ac:dyDescent="0.25">
      <c r="B29" s="7"/>
      <c r="D29" s="16"/>
      <c r="H29" s="9"/>
    </row>
    <row r="30" spans="2:8" x14ac:dyDescent="0.25">
      <c r="B30" s="17"/>
      <c r="C30" s="18"/>
      <c r="D30" s="18"/>
      <c r="E30" s="18"/>
      <c r="F30" s="18"/>
      <c r="G30" s="18"/>
      <c r="H30" s="19"/>
    </row>
    <row r="32" spans="2:8" x14ac:dyDescent="0.25">
      <c r="B32" s="67" t="s">
        <v>5</v>
      </c>
      <c r="C32" s="68"/>
      <c r="D32" s="55"/>
    </row>
    <row r="33" spans="2:7" ht="15.6" x14ac:dyDescent="0.25">
      <c r="B33" s="133">
        <v>5</v>
      </c>
      <c r="C33" s="125" t="s">
        <v>30</v>
      </c>
      <c r="D33" s="55"/>
    </row>
    <row r="34" spans="2:7" x14ac:dyDescent="0.25">
      <c r="D34" s="55"/>
    </row>
    <row r="35" spans="2:7" x14ac:dyDescent="0.25">
      <c r="D35" s="55"/>
    </row>
    <row r="37" spans="2:7" x14ac:dyDescent="0.25">
      <c r="D37" s="55"/>
    </row>
    <row r="38" spans="2:7" x14ac:dyDescent="0.25">
      <c r="D38" s="55"/>
    </row>
    <row r="39" spans="2:7" x14ac:dyDescent="0.25">
      <c r="D39" s="55"/>
    </row>
    <row r="40" spans="2:7" x14ac:dyDescent="0.25">
      <c r="D40" s="55"/>
    </row>
    <row r="41" spans="2:7" x14ac:dyDescent="0.25">
      <c r="C41" s="238"/>
      <c r="D41" s="238"/>
      <c r="E41" s="238"/>
      <c r="F41" s="238"/>
      <c r="G41" s="238"/>
    </row>
    <row r="42" spans="2:7" x14ac:dyDescent="0.25">
      <c r="C42" s="238"/>
      <c r="D42" s="238"/>
      <c r="E42" s="238"/>
      <c r="F42" s="238"/>
      <c r="G42" s="238"/>
    </row>
    <row r="43" spans="2:7" x14ac:dyDescent="0.25">
      <c r="C43" s="238"/>
      <c r="D43" s="238"/>
      <c r="E43" s="238"/>
      <c r="F43" s="238"/>
      <c r="G43" s="238"/>
    </row>
    <row r="44" spans="2:7" x14ac:dyDescent="0.25">
      <c r="C44" s="238"/>
      <c r="D44" s="238"/>
      <c r="E44" s="238"/>
      <c r="F44" s="238"/>
      <c r="G44" s="238"/>
    </row>
    <row r="45" spans="2:7" x14ac:dyDescent="0.25">
      <c r="D45" s="55"/>
    </row>
    <row r="46" spans="2:7" x14ac:dyDescent="0.25">
      <c r="D46" s="55"/>
    </row>
    <row r="47" spans="2:7" x14ac:dyDescent="0.25">
      <c r="D47" s="55"/>
    </row>
    <row r="48" spans="2:7" x14ac:dyDescent="0.25">
      <c r="D48" s="55"/>
    </row>
    <row r="49" spans="4:4" x14ac:dyDescent="0.25">
      <c r="D49" s="55"/>
    </row>
    <row r="50" spans="4:4" x14ac:dyDescent="0.25">
      <c r="D50" s="55"/>
    </row>
    <row r="51" spans="4:4" x14ac:dyDescent="0.25">
      <c r="D51" s="55"/>
    </row>
    <row r="52" spans="4:4" x14ac:dyDescent="0.25">
      <c r="D52" s="55"/>
    </row>
    <row r="53" spans="4:4" x14ac:dyDescent="0.25">
      <c r="D53" s="55"/>
    </row>
    <row r="54" spans="4:4" x14ac:dyDescent="0.25">
      <c r="D54" s="55"/>
    </row>
    <row r="55" spans="4:4" x14ac:dyDescent="0.25">
      <c r="D55" s="55"/>
    </row>
    <row r="56" spans="4:4" x14ac:dyDescent="0.25">
      <c r="D56" s="55"/>
    </row>
    <row r="57" spans="4:4" x14ac:dyDescent="0.25">
      <c r="D57" s="55"/>
    </row>
    <row r="58" spans="4:4" x14ac:dyDescent="0.25">
      <c r="D58" s="55"/>
    </row>
    <row r="59" spans="4:4" x14ac:dyDescent="0.25">
      <c r="D59" s="55"/>
    </row>
    <row r="60" spans="4:4" x14ac:dyDescent="0.25">
      <c r="D60" s="55"/>
    </row>
    <row r="61" spans="4:4" x14ac:dyDescent="0.25">
      <c r="D61" s="55"/>
    </row>
    <row r="62" spans="4:4" x14ac:dyDescent="0.25">
      <c r="D62" s="55"/>
    </row>
    <row r="63" spans="4:4" x14ac:dyDescent="0.25">
      <c r="D63" s="55"/>
    </row>
    <row r="64" spans="4:4" x14ac:dyDescent="0.25">
      <c r="D64" s="55"/>
    </row>
    <row r="65" spans="4:4" x14ac:dyDescent="0.25">
      <c r="D65" s="55"/>
    </row>
  </sheetData>
  <mergeCells count="1">
    <mergeCell ref="C41:G44"/>
  </mergeCells>
  <conditionalFormatting sqref="C9:C12">
    <cfRule type="duplicateValues" dxfId="0" priority="1"/>
  </conditionalFormatting>
  <pageMargins left="0.7" right="0.7" top="0.75" bottom="0.75" header="0.3" footer="0.3"/>
  <pageSetup scale="45" orientation="portrait" r:id="rId1"/>
  <ignoredErrors>
    <ignoredError sqref="E13 E23 E8 E18 D18"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9B6C7-384D-48ED-BB5A-F1C74D79081D}">
  <dimension ref="A1:H66"/>
  <sheetViews>
    <sheetView showGridLines="0" view="pageBreakPreview" zoomScaleNormal="100" zoomScaleSheetLayoutView="100" workbookViewId="0"/>
  </sheetViews>
  <sheetFormatPr defaultColWidth="9.44140625" defaultRowHeight="13.8" x14ac:dyDescent="0.25"/>
  <cols>
    <col min="1" max="1" width="9.44140625" style="8"/>
    <col min="2" max="2" width="4.5546875" style="8" customWidth="1"/>
    <col min="3" max="3" width="52.5546875" style="8" customWidth="1"/>
    <col min="4" max="7" width="15.5546875" style="8" customWidth="1"/>
    <col min="8" max="8" width="2.44140625" style="8" customWidth="1"/>
    <col min="9" max="9" width="4.44140625" style="8" customWidth="1"/>
    <col min="10" max="16384" width="9.44140625" style="8"/>
  </cols>
  <sheetData>
    <row r="1" spans="1:8" ht="22.35" customHeight="1" x14ac:dyDescent="0.4">
      <c r="A1" s="51"/>
      <c r="B1" s="20" t="s">
        <v>112</v>
      </c>
      <c r="D1" s="52"/>
    </row>
    <row r="2" spans="1:8" ht="16.350000000000001" customHeight="1" x14ac:dyDescent="0.25">
      <c r="B2" s="53" t="s">
        <v>0</v>
      </c>
      <c r="D2" s="31"/>
    </row>
    <row r="3" spans="1:8" x14ac:dyDescent="0.25">
      <c r="B3" s="50"/>
      <c r="D3" s="31"/>
    </row>
    <row r="4" spans="1:8" x14ac:dyDescent="0.25">
      <c r="B4" s="50"/>
      <c r="D4" s="31"/>
    </row>
    <row r="5" spans="1:8" ht="14.4" x14ac:dyDescent="0.3">
      <c r="B5" s="2"/>
      <c r="C5" s="3"/>
      <c r="D5" s="5"/>
      <c r="E5" s="5"/>
      <c r="F5" s="5"/>
      <c r="G5" s="5"/>
      <c r="H5" s="6"/>
    </row>
    <row r="6" spans="1:8" ht="14.4" x14ac:dyDescent="0.3">
      <c r="B6" s="7"/>
      <c r="C6" s="61">
        <v>1</v>
      </c>
      <c r="D6" s="61">
        <v>2</v>
      </c>
      <c r="E6" s="61">
        <v>6</v>
      </c>
      <c r="F6" s="61">
        <v>7</v>
      </c>
      <c r="G6" s="61">
        <v>8</v>
      </c>
      <c r="H6" s="9"/>
    </row>
    <row r="7" spans="1:8" ht="44.1" customHeight="1" x14ac:dyDescent="0.3">
      <c r="B7" s="10"/>
      <c r="C7" s="11" t="s">
        <v>100</v>
      </c>
      <c r="D7" s="136" t="s">
        <v>146</v>
      </c>
      <c r="E7" s="136" t="s">
        <v>140</v>
      </c>
      <c r="F7" s="136" t="s">
        <v>141</v>
      </c>
      <c r="G7" s="136" t="s">
        <v>1</v>
      </c>
      <c r="H7" s="9"/>
    </row>
    <row r="8" spans="1:8" ht="14.4" x14ac:dyDescent="0.3">
      <c r="B8" s="10">
        <v>1</v>
      </c>
      <c r="C8" s="119" t="s">
        <v>113</v>
      </c>
      <c r="D8" s="148">
        <f>SUM(D9:D11)</f>
        <v>68.735780000000005</v>
      </c>
      <c r="E8" s="148">
        <f t="shared" ref="E8" si="0">SUM(E9:E11)</f>
        <v>16.227495089999966</v>
      </c>
      <c r="F8" s="148">
        <f>D8-E8</f>
        <v>52.508284910000043</v>
      </c>
      <c r="G8" s="148"/>
      <c r="H8" s="9"/>
    </row>
    <row r="9" spans="1:8" ht="14.4" x14ac:dyDescent="0.3">
      <c r="B9" s="10">
        <v>2</v>
      </c>
      <c r="C9" s="175" t="s">
        <v>102</v>
      </c>
      <c r="D9" s="170">
        <v>66.735780000000005</v>
      </c>
      <c r="E9" s="170">
        <v>16.867580459999985</v>
      </c>
      <c r="F9" s="170"/>
      <c r="G9" s="170"/>
      <c r="H9" s="9"/>
    </row>
    <row r="10" spans="1:8" ht="14.4" x14ac:dyDescent="0.3">
      <c r="B10" s="10">
        <v>3</v>
      </c>
      <c r="C10" s="121" t="s">
        <v>103</v>
      </c>
      <c r="D10" s="122">
        <v>2.0000000000000013</v>
      </c>
      <c r="E10" s="122">
        <v>-0.6403444000000168</v>
      </c>
      <c r="F10" s="122"/>
      <c r="G10" s="122"/>
      <c r="H10" s="9"/>
    </row>
    <row r="11" spans="1:8" ht="14.4" x14ac:dyDescent="0.3">
      <c r="B11" s="10">
        <v>4</v>
      </c>
      <c r="C11" s="175" t="s">
        <v>104</v>
      </c>
      <c r="D11" s="170">
        <v>0</v>
      </c>
      <c r="E11" s="170">
        <v>2.5903000000000633E-4</v>
      </c>
      <c r="F11" s="170"/>
      <c r="G11" s="170"/>
      <c r="H11" s="9"/>
    </row>
    <row r="12" spans="1:8" ht="14.4" x14ac:dyDescent="0.3">
      <c r="B12" s="10">
        <v>5</v>
      </c>
      <c r="C12" s="121" t="s">
        <v>105</v>
      </c>
      <c r="D12" s="122">
        <v>0</v>
      </c>
      <c r="E12" s="122">
        <v>0</v>
      </c>
      <c r="F12" s="123"/>
      <c r="G12" s="123"/>
      <c r="H12" s="9"/>
    </row>
    <row r="13" spans="1:8" ht="14.4" x14ac:dyDescent="0.3">
      <c r="B13" s="10">
        <v>6</v>
      </c>
      <c r="C13" s="119" t="s">
        <v>114</v>
      </c>
      <c r="D13" s="148">
        <f>SUM(D14:D16)</f>
        <v>41.954750000000004</v>
      </c>
      <c r="E13" s="148">
        <f t="shared" ref="E13" si="1">SUM(E14:E16)</f>
        <v>6.8779179300001481</v>
      </c>
      <c r="F13" s="148">
        <f>D13-E13</f>
        <v>35.076832069999853</v>
      </c>
      <c r="G13" s="148"/>
      <c r="H13" s="9"/>
    </row>
    <row r="14" spans="1:8" ht="14.4" x14ac:dyDescent="0.3">
      <c r="B14" s="10">
        <v>7</v>
      </c>
      <c r="C14" s="175" t="s">
        <v>102</v>
      </c>
      <c r="D14" s="170">
        <v>21.254750000000001</v>
      </c>
      <c r="E14" s="170">
        <v>-6.3007846799999205</v>
      </c>
      <c r="F14" s="170"/>
      <c r="G14" s="170"/>
      <c r="H14" s="9"/>
    </row>
    <row r="15" spans="1:8" ht="14.4" x14ac:dyDescent="0.3">
      <c r="B15" s="10">
        <v>8</v>
      </c>
      <c r="C15" s="121" t="s">
        <v>103</v>
      </c>
      <c r="D15" s="122">
        <v>20.7</v>
      </c>
      <c r="E15" s="122">
        <v>13.178299480000069</v>
      </c>
      <c r="F15" s="122"/>
      <c r="G15" s="122"/>
      <c r="H15" s="9"/>
    </row>
    <row r="16" spans="1:8" ht="14.4" x14ac:dyDescent="0.3">
      <c r="B16" s="10">
        <v>9</v>
      </c>
      <c r="C16" s="175" t="s">
        <v>104</v>
      </c>
      <c r="D16" s="170">
        <v>0</v>
      </c>
      <c r="E16" s="170">
        <v>4.0312999999999672E-4</v>
      </c>
      <c r="F16" s="170"/>
      <c r="G16" s="170"/>
      <c r="H16" s="9"/>
    </row>
    <row r="17" spans="2:8" ht="14.4" x14ac:dyDescent="0.3">
      <c r="B17" s="10">
        <v>10</v>
      </c>
      <c r="C17" s="121" t="s">
        <v>105</v>
      </c>
      <c r="D17" s="122">
        <v>0</v>
      </c>
      <c r="E17" s="122">
        <v>0</v>
      </c>
      <c r="F17" s="123"/>
      <c r="G17" s="123"/>
      <c r="H17" s="9"/>
    </row>
    <row r="18" spans="2:8" ht="14.4" x14ac:dyDescent="0.3">
      <c r="B18" s="10">
        <v>11</v>
      </c>
      <c r="C18" s="119" t="s">
        <v>115</v>
      </c>
      <c r="D18" s="148">
        <f>SUM(D19:D21)</f>
        <v>24.990479999999998</v>
      </c>
      <c r="E18" s="148">
        <f t="shared" ref="E18" si="2">SUM(E19:E21)</f>
        <v>11.542369629999978</v>
      </c>
      <c r="F18" s="148">
        <f>D18-E18</f>
        <v>13.44811037000002</v>
      </c>
      <c r="G18" s="148"/>
      <c r="H18" s="9"/>
    </row>
    <row r="19" spans="2:8" ht="14.4" x14ac:dyDescent="0.3">
      <c r="B19" s="10">
        <v>12</v>
      </c>
      <c r="C19" s="175" t="s">
        <v>102</v>
      </c>
      <c r="D19" s="170">
        <v>22.89048</v>
      </c>
      <c r="E19" s="170">
        <v>8.7700670200000008</v>
      </c>
      <c r="F19" s="170"/>
      <c r="G19" s="170"/>
      <c r="H19" s="9"/>
    </row>
    <row r="20" spans="2:8" ht="14.4" x14ac:dyDescent="0.3">
      <c r="B20" s="10">
        <v>13</v>
      </c>
      <c r="C20" s="121" t="s">
        <v>103</v>
      </c>
      <c r="D20" s="122">
        <v>2.0999999999999996</v>
      </c>
      <c r="E20" s="122">
        <v>2.7720641299999778</v>
      </c>
      <c r="F20" s="122"/>
      <c r="G20" s="122"/>
      <c r="H20" s="9"/>
    </row>
    <row r="21" spans="2:8" ht="14.4" x14ac:dyDescent="0.3">
      <c r="B21" s="10">
        <v>14</v>
      </c>
      <c r="C21" s="175" t="s">
        <v>104</v>
      </c>
      <c r="D21" s="170">
        <v>0</v>
      </c>
      <c r="E21" s="170">
        <v>2.3847999999999998E-4</v>
      </c>
      <c r="F21" s="170"/>
      <c r="G21" s="170"/>
      <c r="H21" s="9"/>
    </row>
    <row r="22" spans="2:8" ht="14.4" x14ac:dyDescent="0.3">
      <c r="B22" s="10">
        <v>15</v>
      </c>
      <c r="C22" s="121" t="s">
        <v>105</v>
      </c>
      <c r="D22" s="122">
        <v>0</v>
      </c>
      <c r="E22" s="122">
        <v>0</v>
      </c>
      <c r="F22" s="123"/>
      <c r="G22" s="123"/>
      <c r="H22" s="9"/>
    </row>
    <row r="23" spans="2:8" ht="14.4" x14ac:dyDescent="0.3">
      <c r="B23" s="10">
        <v>16</v>
      </c>
      <c r="C23" s="119" t="s">
        <v>107</v>
      </c>
      <c r="D23" s="148">
        <f>SUM(D24:D26)</f>
        <v>2.9112</v>
      </c>
      <c r="E23" s="148">
        <f t="shared" ref="E23" si="3">SUM(E24:E26)</f>
        <v>7.9555970000000087E-2</v>
      </c>
      <c r="F23" s="148">
        <f>D23-E23</f>
        <v>2.8316440300000001</v>
      </c>
      <c r="G23" s="148"/>
      <c r="H23" s="9"/>
    </row>
    <row r="24" spans="2:8" ht="14.4" x14ac:dyDescent="0.3">
      <c r="B24" s="10">
        <v>17</v>
      </c>
      <c r="C24" s="175" t="s">
        <v>102</v>
      </c>
      <c r="D24" s="170">
        <v>2.9112</v>
      </c>
      <c r="E24" s="170">
        <v>0.10252971000000005</v>
      </c>
      <c r="F24" s="170"/>
      <c r="G24" s="170"/>
      <c r="H24" s="9"/>
    </row>
    <row r="25" spans="2:8" ht="14.4" x14ac:dyDescent="0.3">
      <c r="B25" s="10">
        <v>18</v>
      </c>
      <c r="C25" s="121" t="s">
        <v>103</v>
      </c>
      <c r="D25" s="122">
        <v>0</v>
      </c>
      <c r="E25" s="122">
        <v>-2.2973739999999972E-2</v>
      </c>
      <c r="F25" s="122"/>
      <c r="G25" s="122"/>
      <c r="H25" s="9"/>
    </row>
    <row r="26" spans="2:8" ht="14.4" x14ac:dyDescent="0.3">
      <c r="B26" s="10">
        <v>19</v>
      </c>
      <c r="C26" s="175" t="s">
        <v>104</v>
      </c>
      <c r="D26" s="170">
        <v>0</v>
      </c>
      <c r="E26" s="170">
        <v>0</v>
      </c>
      <c r="F26" s="170"/>
      <c r="G26" s="170"/>
      <c r="H26" s="9"/>
    </row>
    <row r="27" spans="2:8" ht="14.4" x14ac:dyDescent="0.3">
      <c r="B27" s="10">
        <v>20</v>
      </c>
      <c r="C27" s="121" t="s">
        <v>105</v>
      </c>
      <c r="D27" s="122">
        <v>0</v>
      </c>
      <c r="E27" s="122">
        <v>0</v>
      </c>
      <c r="F27" s="123"/>
      <c r="G27" s="123"/>
      <c r="H27" s="9"/>
    </row>
    <row r="28" spans="2:8" ht="15" thickBot="1" x14ac:dyDescent="0.35">
      <c r="B28" s="10">
        <v>21</v>
      </c>
      <c r="C28" s="13" t="s">
        <v>87</v>
      </c>
      <c r="D28" s="116">
        <f>SUM(D8+D13+D18+D23)</f>
        <v>138.59221000000002</v>
      </c>
      <c r="E28" s="116">
        <f t="shared" ref="E28" si="4">E8+E13+E18+E23</f>
        <v>34.727338620000097</v>
      </c>
      <c r="F28" s="116">
        <f>F8+F13+F18+F23</f>
        <v>103.86487137999993</v>
      </c>
      <c r="G28" s="200">
        <f>F28/D28</f>
        <v>0.74942791791832963</v>
      </c>
      <c r="H28" s="9"/>
    </row>
    <row r="29" spans="2:8" ht="14.4" thickTop="1" x14ac:dyDescent="0.25">
      <c r="B29" s="7"/>
      <c r="D29" s="16"/>
      <c r="H29" s="9"/>
    </row>
    <row r="30" spans="2:8" x14ac:dyDescent="0.25">
      <c r="B30" s="17"/>
      <c r="C30" s="18"/>
      <c r="D30" s="18"/>
      <c r="E30" s="18"/>
      <c r="F30" s="18"/>
      <c r="G30" s="18"/>
      <c r="H30" s="19"/>
    </row>
    <row r="31" spans="2:8" x14ac:dyDescent="0.25">
      <c r="E31" s="108"/>
    </row>
    <row r="32" spans="2:8" x14ac:dyDescent="0.25">
      <c r="B32" s="67" t="s">
        <v>5</v>
      </c>
      <c r="C32" s="68"/>
      <c r="D32" s="55"/>
    </row>
    <row r="33" spans="2:7" ht="15.6" x14ac:dyDescent="0.25">
      <c r="B33" s="133">
        <v>5</v>
      </c>
      <c r="C33" s="125" t="s">
        <v>30</v>
      </c>
      <c r="D33" s="55"/>
    </row>
    <row r="34" spans="2:7" ht="14.1" customHeight="1" x14ac:dyDescent="0.25">
      <c r="B34" s="133"/>
      <c r="C34" s="125"/>
      <c r="D34" s="55"/>
    </row>
    <row r="35" spans="2:7" ht="14.1" customHeight="1" x14ac:dyDescent="0.25">
      <c r="B35" s="133"/>
      <c r="C35" s="125"/>
      <c r="D35" s="55"/>
    </row>
    <row r="37" spans="2:7" x14ac:dyDescent="0.25">
      <c r="D37" s="55"/>
    </row>
    <row r="38" spans="2:7" x14ac:dyDescent="0.25">
      <c r="C38" s="231"/>
      <c r="D38" s="231"/>
      <c r="E38" s="231"/>
      <c r="F38" s="231"/>
      <c r="G38" s="231"/>
    </row>
    <row r="39" spans="2:7" x14ac:dyDescent="0.25">
      <c r="D39" s="55"/>
    </row>
    <row r="40" spans="2:7" ht="14.1" customHeight="1" x14ac:dyDescent="0.25">
      <c r="C40" s="238"/>
      <c r="D40" s="238"/>
      <c r="E40" s="238"/>
      <c r="F40" s="238"/>
      <c r="G40" s="238"/>
    </row>
    <row r="41" spans="2:7" ht="14.1" customHeight="1" x14ac:dyDescent="0.25">
      <c r="C41" s="238"/>
      <c r="D41" s="238"/>
      <c r="E41" s="238"/>
      <c r="F41" s="238"/>
      <c r="G41" s="238"/>
    </row>
    <row r="42" spans="2:7" ht="14.1" customHeight="1" x14ac:dyDescent="0.25">
      <c r="C42" s="238"/>
      <c r="D42" s="238"/>
      <c r="E42" s="238"/>
      <c r="F42" s="238"/>
      <c r="G42" s="238"/>
    </row>
    <row r="43" spans="2:7" ht="14.1" customHeight="1" x14ac:dyDescent="0.25">
      <c r="C43" s="238"/>
      <c r="D43" s="238"/>
      <c r="E43" s="238"/>
      <c r="F43" s="238"/>
      <c r="G43" s="238"/>
    </row>
    <row r="44" spans="2:7" x14ac:dyDescent="0.25">
      <c r="D44" s="55"/>
    </row>
    <row r="45" spans="2:7" x14ac:dyDescent="0.25">
      <c r="D45" s="55"/>
    </row>
    <row r="46" spans="2:7" x14ac:dyDescent="0.25">
      <c r="D46" s="55"/>
    </row>
    <row r="47" spans="2:7" x14ac:dyDescent="0.25">
      <c r="D47" s="55"/>
    </row>
    <row r="48" spans="2:7" x14ac:dyDescent="0.25">
      <c r="D48" s="55"/>
    </row>
    <row r="49" spans="4:4" x14ac:dyDescent="0.25">
      <c r="D49" s="55"/>
    </row>
    <row r="50" spans="4:4" x14ac:dyDescent="0.25">
      <c r="D50" s="55"/>
    </row>
    <row r="51" spans="4:4" x14ac:dyDescent="0.25">
      <c r="D51" s="55"/>
    </row>
    <row r="52" spans="4:4" x14ac:dyDescent="0.25">
      <c r="D52" s="55"/>
    </row>
    <row r="53" spans="4:4" x14ac:dyDescent="0.25">
      <c r="D53" s="55"/>
    </row>
    <row r="54" spans="4:4" x14ac:dyDescent="0.25">
      <c r="D54" s="55"/>
    </row>
    <row r="55" spans="4:4" x14ac:dyDescent="0.25">
      <c r="D55" s="55"/>
    </row>
    <row r="56" spans="4:4" x14ac:dyDescent="0.25">
      <c r="D56" s="55"/>
    </row>
    <row r="57" spans="4:4" x14ac:dyDescent="0.25">
      <c r="D57" s="55"/>
    </row>
    <row r="58" spans="4:4" x14ac:dyDescent="0.25">
      <c r="D58" s="55"/>
    </row>
    <row r="59" spans="4:4" x14ac:dyDescent="0.25">
      <c r="D59" s="55"/>
    </row>
    <row r="60" spans="4:4" x14ac:dyDescent="0.25">
      <c r="D60" s="55"/>
    </row>
    <row r="61" spans="4:4" x14ac:dyDescent="0.25">
      <c r="D61" s="55"/>
    </row>
    <row r="62" spans="4:4" x14ac:dyDescent="0.25">
      <c r="D62" s="55"/>
    </row>
    <row r="63" spans="4:4" x14ac:dyDescent="0.25">
      <c r="D63" s="55"/>
    </row>
    <row r="64" spans="4:4" x14ac:dyDescent="0.25">
      <c r="D64" s="55"/>
    </row>
    <row r="65" spans="4:4" x14ac:dyDescent="0.25">
      <c r="D65" s="55"/>
    </row>
    <row r="66" spans="4:4" x14ac:dyDescent="0.25">
      <c r="D66" s="55"/>
    </row>
  </sheetData>
  <mergeCells count="2">
    <mergeCell ref="C38:G38"/>
    <mergeCell ref="C40:G43"/>
  </mergeCells>
  <pageMargins left="0.7" right="0.7" top="0.75" bottom="0.75" header="0.3" footer="0.3"/>
  <pageSetup scale="46" orientation="portrait" r:id="rId1"/>
  <ignoredErrors>
    <ignoredError sqref="E13 E18 E23 E8" formulaRang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0C117-A62C-4ACE-AC62-4B851090B6EC}">
  <dimension ref="A1:L60"/>
  <sheetViews>
    <sheetView showGridLines="0" view="pageBreakPreview" zoomScaleNormal="100" zoomScaleSheetLayoutView="100" workbookViewId="0"/>
  </sheetViews>
  <sheetFormatPr defaultColWidth="9.44140625" defaultRowHeight="13.8" x14ac:dyDescent="0.25"/>
  <cols>
    <col min="1" max="1" width="9.44140625" style="8"/>
    <col min="2" max="2" width="4.5546875" style="8" customWidth="1"/>
    <col min="3" max="3" width="52.5546875" style="8" customWidth="1"/>
    <col min="4" max="7" width="15.5546875" style="8" customWidth="1"/>
    <col min="8" max="8" width="2.44140625" style="8" customWidth="1"/>
    <col min="9" max="9" width="4.44140625" style="8" customWidth="1"/>
    <col min="10" max="11" width="9.44140625" style="8"/>
    <col min="12" max="12" width="9.44140625" style="8" customWidth="1"/>
    <col min="13" max="16384" width="9.44140625" style="8"/>
  </cols>
  <sheetData>
    <row r="1" spans="1:8" ht="22.35" customHeight="1" x14ac:dyDescent="0.4">
      <c r="A1" s="51"/>
      <c r="B1" s="20" t="s">
        <v>116</v>
      </c>
      <c r="D1" s="52"/>
    </row>
    <row r="2" spans="1:8" ht="16.350000000000001" customHeight="1" x14ac:dyDescent="0.25">
      <c r="B2" s="53" t="s">
        <v>0</v>
      </c>
      <c r="D2" s="31"/>
    </row>
    <row r="3" spans="1:8" ht="16.350000000000001" customHeight="1" x14ac:dyDescent="0.25">
      <c r="B3" s="53"/>
      <c r="D3" s="31"/>
    </row>
    <row r="4" spans="1:8" x14ac:dyDescent="0.25">
      <c r="B4" s="50"/>
      <c r="D4" s="31"/>
    </row>
    <row r="5" spans="1:8" ht="14.4" x14ac:dyDescent="0.3">
      <c r="B5" s="2"/>
      <c r="C5" s="3"/>
      <c r="D5" s="5"/>
      <c r="E5" s="5"/>
      <c r="F5" s="5"/>
      <c r="G5" s="5"/>
      <c r="H5" s="6"/>
    </row>
    <row r="6" spans="1:8" ht="14.4" x14ac:dyDescent="0.3">
      <c r="B6" s="7"/>
      <c r="C6" s="61">
        <v>1</v>
      </c>
      <c r="D6" s="61">
        <v>2</v>
      </c>
      <c r="E6" s="61">
        <v>6</v>
      </c>
      <c r="F6" s="61">
        <v>7</v>
      </c>
      <c r="G6" s="61">
        <v>8</v>
      </c>
      <c r="H6" s="9"/>
    </row>
    <row r="7" spans="1:8" ht="44.1" customHeight="1" x14ac:dyDescent="0.3">
      <c r="B7" s="10"/>
      <c r="C7" s="11" t="s">
        <v>100</v>
      </c>
      <c r="D7" s="136" t="s">
        <v>146</v>
      </c>
      <c r="E7" s="136" t="s">
        <v>140</v>
      </c>
      <c r="F7" s="136" t="s">
        <v>141</v>
      </c>
      <c r="G7" s="136" t="s">
        <v>1</v>
      </c>
      <c r="H7" s="9"/>
    </row>
    <row r="8" spans="1:8" ht="14.4" x14ac:dyDescent="0.3">
      <c r="B8" s="10">
        <v>1</v>
      </c>
      <c r="C8" s="119" t="s">
        <v>117</v>
      </c>
      <c r="D8" s="148">
        <f>SUM(D9:D11)</f>
        <v>89.799598000000003</v>
      </c>
      <c r="E8" s="148">
        <f t="shared" ref="E8" si="0">SUM(E9:E11)</f>
        <v>75.365587699999978</v>
      </c>
      <c r="F8" s="148">
        <f>D8-E8</f>
        <v>14.434010300000025</v>
      </c>
      <c r="G8" s="148"/>
      <c r="H8" s="9"/>
    </row>
    <row r="9" spans="1:8" ht="14.4" x14ac:dyDescent="0.3">
      <c r="B9" s="10">
        <v>2</v>
      </c>
      <c r="C9" s="175" t="s">
        <v>102</v>
      </c>
      <c r="D9" s="170">
        <v>89</v>
      </c>
      <c r="E9" s="170">
        <v>73.908720959999982</v>
      </c>
      <c r="F9" s="170"/>
      <c r="G9" s="170"/>
      <c r="H9" s="9"/>
    </row>
    <row r="10" spans="1:8" ht="14.4" x14ac:dyDescent="0.3">
      <c r="B10" s="10">
        <v>3</v>
      </c>
      <c r="C10" s="121" t="s">
        <v>103</v>
      </c>
      <c r="D10" s="122">
        <v>0.79959800000000003</v>
      </c>
      <c r="E10" s="122">
        <v>1.4168050399999972</v>
      </c>
      <c r="F10" s="122"/>
      <c r="G10" s="122"/>
      <c r="H10" s="9"/>
    </row>
    <row r="11" spans="1:8" ht="14.4" x14ac:dyDescent="0.3">
      <c r="B11" s="10">
        <v>4</v>
      </c>
      <c r="C11" s="175" t="s">
        <v>104</v>
      </c>
      <c r="D11" s="170">
        <v>0</v>
      </c>
      <c r="E11" s="170">
        <v>4.0061699999999895E-2</v>
      </c>
      <c r="F11" s="170"/>
      <c r="G11" s="170"/>
      <c r="H11" s="9"/>
    </row>
    <row r="12" spans="1:8" ht="14.4" x14ac:dyDescent="0.3">
      <c r="B12" s="10">
        <v>5</v>
      </c>
      <c r="C12" s="121" t="s">
        <v>105</v>
      </c>
      <c r="D12" s="122">
        <v>0</v>
      </c>
      <c r="E12" s="122">
        <v>0</v>
      </c>
      <c r="F12" s="123"/>
      <c r="G12" s="123"/>
      <c r="H12" s="9"/>
    </row>
    <row r="13" spans="1:8" ht="14.4" x14ac:dyDescent="0.3">
      <c r="B13" s="10">
        <v>6</v>
      </c>
      <c r="C13" s="119" t="s">
        <v>118</v>
      </c>
      <c r="D13" s="148">
        <f>SUM(D14:D16)</f>
        <v>42.321869999999997</v>
      </c>
      <c r="E13" s="159">
        <f t="shared" ref="E13" si="1">SUM(E14:E16)</f>
        <v>46.363487950000113</v>
      </c>
      <c r="F13" s="159">
        <f>D13-E13</f>
        <v>-4.0416179500001164</v>
      </c>
      <c r="G13" s="159"/>
      <c r="H13" s="9"/>
    </row>
    <row r="14" spans="1:8" ht="14.4" x14ac:dyDescent="0.3">
      <c r="B14" s="10">
        <v>7</v>
      </c>
      <c r="C14" s="175" t="s">
        <v>102</v>
      </c>
      <c r="D14" s="170">
        <v>25.846869999999999</v>
      </c>
      <c r="E14" s="170">
        <v>32.045390130000094</v>
      </c>
      <c r="F14" s="170"/>
      <c r="G14" s="170"/>
      <c r="H14" s="9"/>
    </row>
    <row r="15" spans="1:8" ht="14.4" x14ac:dyDescent="0.3">
      <c r="B15" s="10">
        <v>8</v>
      </c>
      <c r="C15" s="121" t="s">
        <v>103</v>
      </c>
      <c r="D15" s="122">
        <v>16.474999999999998</v>
      </c>
      <c r="E15" s="122">
        <v>14.07560666000002</v>
      </c>
      <c r="F15" s="122"/>
      <c r="G15" s="122"/>
      <c r="H15" s="9"/>
    </row>
    <row r="16" spans="1:8" ht="14.4" x14ac:dyDescent="0.3">
      <c r="B16" s="10">
        <v>9</v>
      </c>
      <c r="C16" s="175" t="s">
        <v>104</v>
      </c>
      <c r="D16" s="170">
        <v>0</v>
      </c>
      <c r="E16" s="169">
        <v>0.24249115999999893</v>
      </c>
      <c r="F16" s="170"/>
      <c r="G16" s="170"/>
      <c r="H16" s="9"/>
    </row>
    <row r="17" spans="2:12" ht="14.4" x14ac:dyDescent="0.3">
      <c r="B17" s="10">
        <v>10</v>
      </c>
      <c r="C17" s="121" t="s">
        <v>105</v>
      </c>
      <c r="D17" s="122">
        <v>0</v>
      </c>
      <c r="E17" s="122">
        <v>0</v>
      </c>
      <c r="F17" s="123"/>
      <c r="G17" s="123"/>
      <c r="H17" s="9"/>
    </row>
    <row r="18" spans="2:12" ht="14.4" x14ac:dyDescent="0.3">
      <c r="B18" s="10">
        <v>16</v>
      </c>
      <c r="C18" s="119" t="s">
        <v>107</v>
      </c>
      <c r="D18" s="148">
        <f>SUM(D19:D21)</f>
        <v>5.5134000000000007</v>
      </c>
      <c r="E18" s="148">
        <f t="shared" ref="E18" si="2">SUM(E19:E21)</f>
        <v>5.6766599300000049</v>
      </c>
      <c r="F18" s="148">
        <f>D18-E18</f>
        <v>-0.16325993000000416</v>
      </c>
      <c r="G18" s="148"/>
      <c r="H18" s="120"/>
      <c r="L18" s="118"/>
    </row>
    <row r="19" spans="2:12" ht="14.4" x14ac:dyDescent="0.3">
      <c r="B19" s="10">
        <v>17</v>
      </c>
      <c r="C19" s="175" t="s">
        <v>102</v>
      </c>
      <c r="D19" s="170">
        <v>4.1134000000000004</v>
      </c>
      <c r="E19" s="170">
        <v>4.4576357300000051</v>
      </c>
      <c r="F19" s="170"/>
      <c r="G19" s="170"/>
      <c r="H19" s="9"/>
    </row>
    <row r="20" spans="2:12" ht="14.4" x14ac:dyDescent="0.3">
      <c r="B20" s="10">
        <v>18</v>
      </c>
      <c r="C20" s="121" t="s">
        <v>103</v>
      </c>
      <c r="D20" s="122">
        <v>1</v>
      </c>
      <c r="E20" s="122">
        <v>1.0920094899999997</v>
      </c>
      <c r="F20" s="122"/>
      <c r="G20" s="122"/>
      <c r="H20" s="9"/>
    </row>
    <row r="21" spans="2:12" ht="14.4" x14ac:dyDescent="0.3">
      <c r="B21" s="10">
        <v>19</v>
      </c>
      <c r="C21" s="175" t="s">
        <v>104</v>
      </c>
      <c r="D21" s="170">
        <v>0.4</v>
      </c>
      <c r="E21" s="170">
        <v>0.12701471</v>
      </c>
      <c r="F21" s="170"/>
      <c r="G21" s="170"/>
      <c r="H21" s="9"/>
    </row>
    <row r="22" spans="2:12" ht="14.4" x14ac:dyDescent="0.3">
      <c r="B22" s="10">
        <v>20</v>
      </c>
      <c r="C22" s="121" t="s">
        <v>105</v>
      </c>
      <c r="D22" s="122">
        <v>0</v>
      </c>
      <c r="E22" s="122">
        <v>0</v>
      </c>
      <c r="F22" s="123"/>
      <c r="G22" s="123"/>
      <c r="H22" s="9"/>
    </row>
    <row r="23" spans="2:12" ht="15" thickBot="1" x14ac:dyDescent="0.35">
      <c r="B23" s="10">
        <v>21</v>
      </c>
      <c r="C23" s="13" t="s">
        <v>87</v>
      </c>
      <c r="D23" s="116">
        <f>D8+D13+D18</f>
        <v>137.63486799999998</v>
      </c>
      <c r="E23" s="116">
        <f t="shared" ref="E23" si="3">E8+E13+E18</f>
        <v>127.40573558000008</v>
      </c>
      <c r="F23" s="116">
        <f>F8+F13+F18</f>
        <v>10.229132419999905</v>
      </c>
      <c r="G23" s="15">
        <f>F23/D23</f>
        <v>7.4320792170192704E-2</v>
      </c>
      <c r="H23" s="9"/>
    </row>
    <row r="24" spans="2:12" ht="14.4" thickTop="1" x14ac:dyDescent="0.25">
      <c r="B24" s="7"/>
      <c r="D24" s="16"/>
      <c r="H24" s="9"/>
    </row>
    <row r="25" spans="2:12" x14ac:dyDescent="0.25">
      <c r="B25" s="17"/>
      <c r="C25" s="18"/>
      <c r="D25" s="18"/>
      <c r="E25" s="18"/>
      <c r="F25" s="18"/>
      <c r="G25" s="18"/>
      <c r="H25" s="19"/>
    </row>
    <row r="27" spans="2:12" x14ac:dyDescent="0.25">
      <c r="B27" s="67" t="s">
        <v>5</v>
      </c>
      <c r="C27" s="68"/>
      <c r="D27" s="55"/>
    </row>
    <row r="28" spans="2:12" ht="15.6" x14ac:dyDescent="0.25">
      <c r="B28" s="133">
        <v>5</v>
      </c>
      <c r="C28" s="125" t="s">
        <v>30</v>
      </c>
      <c r="D28" s="55"/>
    </row>
    <row r="29" spans="2:12" ht="15.6" x14ac:dyDescent="0.25">
      <c r="B29" s="133"/>
      <c r="C29" s="125"/>
      <c r="D29" s="55"/>
      <c r="E29" s="118"/>
    </row>
    <row r="30" spans="2:12" ht="15.6" x14ac:dyDescent="0.25">
      <c r="B30" s="133"/>
      <c r="C30" s="125"/>
      <c r="D30" s="55"/>
    </row>
    <row r="32" spans="2:12" x14ac:dyDescent="0.25">
      <c r="D32" s="55"/>
    </row>
    <row r="33" spans="4:4" x14ac:dyDescent="0.25">
      <c r="D33" s="55"/>
    </row>
    <row r="34" spans="4:4" x14ac:dyDescent="0.25">
      <c r="D34" s="55"/>
    </row>
    <row r="35" spans="4:4" x14ac:dyDescent="0.25">
      <c r="D35" s="55"/>
    </row>
    <row r="36" spans="4:4" x14ac:dyDescent="0.25">
      <c r="D36" s="55"/>
    </row>
    <row r="37" spans="4:4" x14ac:dyDescent="0.25">
      <c r="D37" s="55"/>
    </row>
    <row r="38" spans="4:4" x14ac:dyDescent="0.25">
      <c r="D38" s="55"/>
    </row>
    <row r="39" spans="4:4" x14ac:dyDescent="0.25">
      <c r="D39" s="55"/>
    </row>
    <row r="40" spans="4:4" x14ac:dyDescent="0.25">
      <c r="D40" s="55"/>
    </row>
    <row r="41" spans="4:4" x14ac:dyDescent="0.25">
      <c r="D41" s="55"/>
    </row>
    <row r="42" spans="4:4" x14ac:dyDescent="0.25">
      <c r="D42" s="55"/>
    </row>
    <row r="43" spans="4:4" x14ac:dyDescent="0.25">
      <c r="D43" s="55"/>
    </row>
    <row r="44" spans="4:4" x14ac:dyDescent="0.25">
      <c r="D44" s="55"/>
    </row>
    <row r="45" spans="4:4" x14ac:dyDescent="0.25">
      <c r="D45" s="55"/>
    </row>
    <row r="46" spans="4:4" x14ac:dyDescent="0.25">
      <c r="D46" s="55"/>
    </row>
    <row r="47" spans="4:4" x14ac:dyDescent="0.25">
      <c r="D47" s="55"/>
    </row>
    <row r="48" spans="4:4" x14ac:dyDescent="0.25">
      <c r="D48" s="55"/>
    </row>
    <row r="49" spans="4:4" x14ac:dyDescent="0.25">
      <c r="D49" s="55"/>
    </row>
    <row r="50" spans="4:4" x14ac:dyDescent="0.25">
      <c r="D50" s="55"/>
    </row>
    <row r="51" spans="4:4" x14ac:dyDescent="0.25">
      <c r="D51" s="55"/>
    </row>
    <row r="52" spans="4:4" x14ac:dyDescent="0.25">
      <c r="D52" s="55"/>
    </row>
    <row r="53" spans="4:4" x14ac:dyDescent="0.25">
      <c r="D53" s="55"/>
    </row>
    <row r="54" spans="4:4" x14ac:dyDescent="0.25">
      <c r="D54" s="55"/>
    </row>
    <row r="55" spans="4:4" x14ac:dyDescent="0.25">
      <c r="D55" s="55"/>
    </row>
    <row r="56" spans="4:4" x14ac:dyDescent="0.25">
      <c r="D56" s="55"/>
    </row>
    <row r="57" spans="4:4" x14ac:dyDescent="0.25">
      <c r="D57" s="55"/>
    </row>
    <row r="58" spans="4:4" x14ac:dyDescent="0.25">
      <c r="D58" s="55"/>
    </row>
    <row r="59" spans="4:4" x14ac:dyDescent="0.25">
      <c r="D59" s="55"/>
    </row>
    <row r="60" spans="4:4" x14ac:dyDescent="0.25">
      <c r="D60" s="55"/>
    </row>
  </sheetData>
  <pageMargins left="0.7" right="0.7" top="0.75" bottom="0.75" header="0.3" footer="0.3"/>
  <pageSetup scale="46" orientation="portrait" r:id="rId1"/>
  <ignoredErrors>
    <ignoredError sqref="E8 E13 E18"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D4027-A811-40F0-9BBE-22DFC8F47813}">
  <dimension ref="A1:H65"/>
  <sheetViews>
    <sheetView showGridLines="0" view="pageBreakPreview" zoomScaleNormal="100" zoomScaleSheetLayoutView="100" workbookViewId="0"/>
  </sheetViews>
  <sheetFormatPr defaultColWidth="9.44140625" defaultRowHeight="13.8" x14ac:dyDescent="0.25"/>
  <cols>
    <col min="1" max="1" width="9.44140625" style="8"/>
    <col min="2" max="2" width="4.5546875" style="8" customWidth="1"/>
    <col min="3" max="3" width="52.5546875" style="8" customWidth="1"/>
    <col min="4" max="7" width="15.5546875" style="8" customWidth="1"/>
    <col min="8" max="8" width="2.44140625" style="8" customWidth="1"/>
    <col min="9" max="9" width="4.44140625" style="8" customWidth="1"/>
    <col min="10" max="16384" width="9.44140625" style="8"/>
  </cols>
  <sheetData>
    <row r="1" spans="1:8" ht="22.35" customHeight="1" x14ac:dyDescent="0.4">
      <c r="A1" s="51"/>
      <c r="B1" s="20" t="s">
        <v>119</v>
      </c>
      <c r="D1" s="52"/>
    </row>
    <row r="2" spans="1:8" ht="16.350000000000001" customHeight="1" x14ac:dyDescent="0.25">
      <c r="B2" s="53" t="s">
        <v>0</v>
      </c>
      <c r="D2" s="31"/>
    </row>
    <row r="3" spans="1:8" ht="16.350000000000001" customHeight="1" x14ac:dyDescent="0.25">
      <c r="B3" s="53"/>
      <c r="D3" s="31"/>
    </row>
    <row r="4" spans="1:8" x14ac:dyDescent="0.25">
      <c r="B4" s="50"/>
      <c r="D4" s="31"/>
    </row>
    <row r="5" spans="1:8" ht="14.4" x14ac:dyDescent="0.3">
      <c r="B5" s="2"/>
      <c r="C5" s="3"/>
      <c r="D5" s="5"/>
      <c r="E5" s="5"/>
      <c r="F5" s="5"/>
      <c r="G5" s="5"/>
      <c r="H5" s="6"/>
    </row>
    <row r="6" spans="1:8" ht="14.4" x14ac:dyDescent="0.3">
      <c r="B6" s="7"/>
      <c r="C6" s="61">
        <v>1</v>
      </c>
      <c r="D6" s="61">
        <v>2</v>
      </c>
      <c r="E6" s="61">
        <v>6</v>
      </c>
      <c r="F6" s="61">
        <v>7</v>
      </c>
      <c r="G6" s="61">
        <v>8</v>
      </c>
      <c r="H6" s="9"/>
    </row>
    <row r="7" spans="1:8" ht="44.1" customHeight="1" x14ac:dyDescent="0.3">
      <c r="B7" s="10"/>
      <c r="C7" s="11" t="s">
        <v>100</v>
      </c>
      <c r="D7" s="136" t="s">
        <v>146</v>
      </c>
      <c r="E7" s="136" t="s">
        <v>140</v>
      </c>
      <c r="F7" s="136" t="s">
        <v>141</v>
      </c>
      <c r="G7" s="136" t="s">
        <v>1</v>
      </c>
      <c r="H7" s="9"/>
    </row>
    <row r="8" spans="1:8" ht="14.4" x14ac:dyDescent="0.3">
      <c r="B8" s="10">
        <v>1</v>
      </c>
      <c r="C8" s="119" t="s">
        <v>120</v>
      </c>
      <c r="D8" s="148">
        <f>SUM(D9:D11)</f>
        <v>22.171670000000002</v>
      </c>
      <c r="E8" s="148">
        <f t="shared" ref="E8" si="0">SUM(E9:E11)</f>
        <v>0.89088789000000002</v>
      </c>
      <c r="F8" s="148">
        <f>D8-E8</f>
        <v>21.280782110000004</v>
      </c>
      <c r="G8" s="148"/>
      <c r="H8" s="9"/>
    </row>
    <row r="9" spans="1:8" ht="14.4" x14ac:dyDescent="0.3">
      <c r="B9" s="10">
        <v>2</v>
      </c>
      <c r="C9" s="175" t="s">
        <v>102</v>
      </c>
      <c r="D9" s="170">
        <v>11.00985</v>
      </c>
      <c r="E9" s="170">
        <v>-5.3837500000000031E-2</v>
      </c>
      <c r="F9" s="170"/>
      <c r="G9" s="170"/>
      <c r="H9" s="9"/>
    </row>
    <row r="10" spans="1:8" ht="14.4" x14ac:dyDescent="0.3">
      <c r="B10" s="10">
        <v>3</v>
      </c>
      <c r="C10" s="121" t="s">
        <v>103</v>
      </c>
      <c r="D10" s="122">
        <v>10.182</v>
      </c>
      <c r="E10" s="122">
        <v>0.80787206</v>
      </c>
      <c r="F10" s="122"/>
      <c r="G10" s="122"/>
      <c r="H10" s="9"/>
    </row>
    <row r="11" spans="1:8" ht="14.4" x14ac:dyDescent="0.3">
      <c r="B11" s="10">
        <v>4</v>
      </c>
      <c r="C11" s="175" t="s">
        <v>104</v>
      </c>
      <c r="D11" s="170">
        <v>0.97982000000000002</v>
      </c>
      <c r="E11" s="170">
        <v>0.13685333000000002</v>
      </c>
      <c r="F11" s="170"/>
      <c r="G11" s="170"/>
      <c r="H11" s="9"/>
    </row>
    <row r="12" spans="1:8" ht="14.4" x14ac:dyDescent="0.3">
      <c r="B12" s="10">
        <v>5</v>
      </c>
      <c r="C12" s="121" t="s">
        <v>105</v>
      </c>
      <c r="D12" s="122">
        <v>0</v>
      </c>
      <c r="E12" s="122">
        <v>0</v>
      </c>
      <c r="F12" s="123"/>
      <c r="G12" s="123"/>
      <c r="H12" s="9"/>
    </row>
    <row r="13" spans="1:8" ht="14.4" x14ac:dyDescent="0.3">
      <c r="B13" s="10">
        <v>6</v>
      </c>
      <c r="C13" s="119" t="s">
        <v>121</v>
      </c>
      <c r="D13" s="148">
        <f>SUM(D14:D16)</f>
        <v>12.645810000000001</v>
      </c>
      <c r="E13" s="148">
        <f t="shared" ref="E13" si="1">SUM(E14:E16)</f>
        <v>10.983450440000109</v>
      </c>
      <c r="F13" s="148">
        <f>D13-E13</f>
        <v>1.6623595599998922</v>
      </c>
      <c r="G13" s="148"/>
      <c r="H13" s="9"/>
    </row>
    <row r="14" spans="1:8" ht="14.4" x14ac:dyDescent="0.3">
      <c r="B14" s="10">
        <v>7</v>
      </c>
      <c r="C14" s="175" t="s">
        <v>102</v>
      </c>
      <c r="D14" s="170">
        <v>12.16581</v>
      </c>
      <c r="E14" s="170">
        <v>11.101453970000119</v>
      </c>
      <c r="F14" s="170"/>
      <c r="G14" s="170"/>
      <c r="H14" s="9"/>
    </row>
    <row r="15" spans="1:8" ht="14.4" x14ac:dyDescent="0.3">
      <c r="B15" s="10">
        <v>8</v>
      </c>
      <c r="C15" s="121" t="s">
        <v>103</v>
      </c>
      <c r="D15" s="122">
        <v>0</v>
      </c>
      <c r="E15" s="122">
        <v>-0.11962331000001115</v>
      </c>
      <c r="F15" s="122"/>
      <c r="G15" s="122"/>
      <c r="H15" s="9"/>
    </row>
    <row r="16" spans="1:8" ht="14.4" x14ac:dyDescent="0.3">
      <c r="B16" s="10">
        <v>9</v>
      </c>
      <c r="C16" s="175" t="s">
        <v>104</v>
      </c>
      <c r="D16" s="170">
        <v>0.48</v>
      </c>
      <c r="E16" s="170">
        <v>1.6197799999999999E-3</v>
      </c>
      <c r="F16" s="170"/>
      <c r="G16" s="170"/>
      <c r="H16" s="9"/>
    </row>
    <row r="17" spans="2:8" ht="14.4" x14ac:dyDescent="0.3">
      <c r="B17" s="10">
        <v>10</v>
      </c>
      <c r="C17" s="121" t="s">
        <v>105</v>
      </c>
      <c r="D17" s="122">
        <v>0</v>
      </c>
      <c r="E17" s="122">
        <v>0</v>
      </c>
      <c r="F17" s="123"/>
      <c r="G17" s="123"/>
      <c r="H17" s="9"/>
    </row>
    <row r="18" spans="2:8" ht="14.4" x14ac:dyDescent="0.3">
      <c r="B18" s="10">
        <v>11</v>
      </c>
      <c r="C18" s="119" t="s">
        <v>122</v>
      </c>
      <c r="D18" s="148">
        <f>SUM(D19:D21)</f>
        <v>5.7229679999999998</v>
      </c>
      <c r="E18" s="148">
        <f t="shared" ref="E18" si="2">SUM(E19:E21)</f>
        <v>1.7230503900000018</v>
      </c>
      <c r="F18" s="148">
        <f>D18-E18</f>
        <v>3.999917609999998</v>
      </c>
      <c r="G18" s="148"/>
      <c r="H18" s="9"/>
    </row>
    <row r="19" spans="2:8" ht="14.4" x14ac:dyDescent="0.3">
      <c r="B19" s="10">
        <v>12</v>
      </c>
      <c r="C19" s="175" t="s">
        <v>102</v>
      </c>
      <c r="D19" s="170">
        <v>5.7229679999999998</v>
      </c>
      <c r="E19" s="170">
        <v>1.8845078300000018</v>
      </c>
      <c r="F19" s="170"/>
      <c r="G19" s="170"/>
      <c r="H19" s="9"/>
    </row>
    <row r="20" spans="2:8" ht="14.4" x14ac:dyDescent="0.3">
      <c r="B20" s="10">
        <v>13</v>
      </c>
      <c r="C20" s="121" t="s">
        <v>103</v>
      </c>
      <c r="D20" s="122">
        <v>0</v>
      </c>
      <c r="E20" s="122">
        <v>-0.16145743999999998</v>
      </c>
      <c r="F20" s="122"/>
      <c r="G20" s="122"/>
      <c r="H20" s="9"/>
    </row>
    <row r="21" spans="2:8" ht="14.4" x14ac:dyDescent="0.3">
      <c r="B21" s="10">
        <v>14</v>
      </c>
      <c r="C21" s="175" t="s">
        <v>104</v>
      </c>
      <c r="D21" s="170">
        <v>0</v>
      </c>
      <c r="E21" s="170">
        <v>0</v>
      </c>
      <c r="F21" s="170"/>
      <c r="G21" s="170"/>
      <c r="H21" s="9"/>
    </row>
    <row r="22" spans="2:8" ht="14.4" x14ac:dyDescent="0.3">
      <c r="B22" s="10">
        <v>15</v>
      </c>
      <c r="C22" s="121" t="s">
        <v>105</v>
      </c>
      <c r="D22" s="122">
        <v>0</v>
      </c>
      <c r="E22" s="122">
        <v>0</v>
      </c>
      <c r="F22" s="123"/>
      <c r="G22" s="123"/>
      <c r="H22" s="9"/>
    </row>
    <row r="23" spans="2:8" ht="14.4" x14ac:dyDescent="0.3">
      <c r="B23" s="10">
        <v>16</v>
      </c>
      <c r="C23" s="119" t="s">
        <v>107</v>
      </c>
      <c r="D23" s="148">
        <f>SUM(D24:D26)</f>
        <v>0.33455722249999997</v>
      </c>
      <c r="E23" s="148">
        <f>SUM(E24:E26)</f>
        <v>0.17695529999999987</v>
      </c>
      <c r="F23" s="148">
        <f>D23-E23</f>
        <v>0.1576019225000001</v>
      </c>
      <c r="G23" s="148"/>
      <c r="H23" s="9"/>
    </row>
    <row r="24" spans="2:8" ht="14.4" x14ac:dyDescent="0.3">
      <c r="B24" s="10">
        <v>17</v>
      </c>
      <c r="C24" s="175" t="s">
        <v>102</v>
      </c>
      <c r="D24" s="170">
        <v>2.4E-2</v>
      </c>
      <c r="E24" s="170">
        <v>0</v>
      </c>
      <c r="F24" s="170"/>
      <c r="G24" s="170"/>
      <c r="H24" s="9"/>
    </row>
    <row r="25" spans="2:8" ht="14.4" x14ac:dyDescent="0.3">
      <c r="B25" s="10">
        <v>18</v>
      </c>
      <c r="C25" s="121" t="s">
        <v>103</v>
      </c>
      <c r="D25" s="16">
        <v>0.31055722249999995</v>
      </c>
      <c r="E25" s="122">
        <v>0.17695529999999987</v>
      </c>
      <c r="F25" s="16"/>
      <c r="G25" s="16"/>
      <c r="H25" s="9"/>
    </row>
    <row r="26" spans="2:8" ht="14.4" x14ac:dyDescent="0.3">
      <c r="B26" s="10">
        <v>19</v>
      </c>
      <c r="C26" s="175" t="s">
        <v>104</v>
      </c>
      <c r="D26" s="170">
        <v>0</v>
      </c>
      <c r="E26" s="170">
        <v>0</v>
      </c>
      <c r="F26" s="170"/>
      <c r="G26" s="170"/>
      <c r="H26" s="9"/>
    </row>
    <row r="27" spans="2:8" ht="14.4" x14ac:dyDescent="0.3">
      <c r="B27" s="10">
        <v>20</v>
      </c>
      <c r="C27" s="121" t="s">
        <v>105</v>
      </c>
      <c r="D27" s="122">
        <v>0</v>
      </c>
      <c r="E27" s="122">
        <v>0</v>
      </c>
      <c r="F27" s="176"/>
      <c r="G27" s="176"/>
      <c r="H27" s="9"/>
    </row>
    <row r="28" spans="2:8" ht="15" thickBot="1" x14ac:dyDescent="0.35">
      <c r="B28" s="10">
        <v>21</v>
      </c>
      <c r="C28" s="13" t="s">
        <v>87</v>
      </c>
      <c r="D28" s="116">
        <f>D8+D13+D18+D23</f>
        <v>40.875005222500008</v>
      </c>
      <c r="E28" s="116">
        <f t="shared" ref="E28" si="3">E8+E13+E18+E23</f>
        <v>13.774344020000111</v>
      </c>
      <c r="F28" s="116">
        <f>D28-E28</f>
        <v>27.100661202499897</v>
      </c>
      <c r="G28" s="15">
        <f>F28/D28</f>
        <v>0.66301303339239936</v>
      </c>
      <c r="H28" s="9"/>
    </row>
    <row r="29" spans="2:8" ht="14.4" thickTop="1" x14ac:dyDescent="0.25">
      <c r="B29" s="7"/>
      <c r="D29" s="16"/>
      <c r="H29" s="9"/>
    </row>
    <row r="30" spans="2:8" x14ac:dyDescent="0.25">
      <c r="B30" s="17"/>
      <c r="C30" s="18"/>
      <c r="D30" s="18"/>
      <c r="E30" s="18"/>
      <c r="F30" s="18"/>
      <c r="G30" s="18"/>
      <c r="H30" s="19"/>
    </row>
    <row r="32" spans="2:8" x14ac:dyDescent="0.25">
      <c r="B32" s="67" t="s">
        <v>5</v>
      </c>
      <c r="C32" s="68"/>
      <c r="D32" s="55"/>
    </row>
    <row r="33" spans="2:4" ht="15.6" x14ac:dyDescent="0.25">
      <c r="B33" s="133">
        <v>5</v>
      </c>
      <c r="C33" s="125" t="s">
        <v>30</v>
      </c>
      <c r="D33" s="55"/>
    </row>
    <row r="34" spans="2:4" ht="15.6" x14ac:dyDescent="0.25">
      <c r="B34" s="133"/>
      <c r="C34" s="125"/>
      <c r="D34" s="55"/>
    </row>
    <row r="35" spans="2:4" x14ac:dyDescent="0.25">
      <c r="D35" s="55"/>
    </row>
    <row r="37" spans="2:4" x14ac:dyDescent="0.25">
      <c r="D37" s="55"/>
    </row>
    <row r="38" spans="2:4" x14ac:dyDescent="0.25">
      <c r="D38" s="55"/>
    </row>
    <row r="39" spans="2:4" x14ac:dyDescent="0.25">
      <c r="D39" s="55"/>
    </row>
    <row r="40" spans="2:4" x14ac:dyDescent="0.25">
      <c r="D40" s="55"/>
    </row>
    <row r="41" spans="2:4" x14ac:dyDescent="0.25">
      <c r="D41" s="55"/>
    </row>
    <row r="42" spans="2:4" x14ac:dyDescent="0.25">
      <c r="D42" s="55"/>
    </row>
    <row r="43" spans="2:4" x14ac:dyDescent="0.25">
      <c r="D43" s="55"/>
    </row>
    <row r="44" spans="2:4" x14ac:dyDescent="0.25">
      <c r="D44" s="55"/>
    </row>
    <row r="45" spans="2:4" x14ac:dyDescent="0.25">
      <c r="D45" s="55"/>
    </row>
    <row r="46" spans="2:4" x14ac:dyDescent="0.25">
      <c r="D46" s="55"/>
    </row>
    <row r="47" spans="2:4" x14ac:dyDescent="0.25">
      <c r="D47" s="55"/>
    </row>
    <row r="48" spans="2:4" x14ac:dyDescent="0.25">
      <c r="D48" s="55"/>
    </row>
    <row r="49" spans="4:4" x14ac:dyDescent="0.25">
      <c r="D49" s="55"/>
    </row>
    <row r="50" spans="4:4" x14ac:dyDescent="0.25">
      <c r="D50" s="55"/>
    </row>
    <row r="51" spans="4:4" x14ac:dyDescent="0.25">
      <c r="D51" s="55"/>
    </row>
    <row r="52" spans="4:4" x14ac:dyDescent="0.25">
      <c r="D52" s="55"/>
    </row>
    <row r="53" spans="4:4" x14ac:dyDescent="0.25">
      <c r="D53" s="55"/>
    </row>
    <row r="54" spans="4:4" x14ac:dyDescent="0.25">
      <c r="D54" s="55"/>
    </row>
    <row r="55" spans="4:4" x14ac:dyDescent="0.25">
      <c r="D55" s="55"/>
    </row>
    <row r="56" spans="4:4" x14ac:dyDescent="0.25">
      <c r="D56" s="55"/>
    </row>
    <row r="57" spans="4:4" x14ac:dyDescent="0.25">
      <c r="D57" s="55"/>
    </row>
    <row r="58" spans="4:4" x14ac:dyDescent="0.25">
      <c r="D58" s="55"/>
    </row>
    <row r="59" spans="4:4" x14ac:dyDescent="0.25">
      <c r="D59" s="55"/>
    </row>
    <row r="60" spans="4:4" x14ac:dyDescent="0.25">
      <c r="D60" s="55"/>
    </row>
    <row r="61" spans="4:4" x14ac:dyDescent="0.25">
      <c r="D61" s="55"/>
    </row>
    <row r="62" spans="4:4" x14ac:dyDescent="0.25">
      <c r="D62" s="55"/>
    </row>
    <row r="63" spans="4:4" x14ac:dyDescent="0.25">
      <c r="D63" s="55"/>
    </row>
    <row r="64" spans="4:4" x14ac:dyDescent="0.25">
      <c r="D64" s="55"/>
    </row>
    <row r="65" spans="4:4" x14ac:dyDescent="0.25">
      <c r="D65" s="55"/>
    </row>
  </sheetData>
  <pageMargins left="0.7" right="0.7" top="0.75" bottom="0.75" header="0.3" footer="0.3"/>
  <pageSetup scale="46" orientation="portrait" r:id="rId1"/>
  <ignoredErrors>
    <ignoredError sqref="E18 E13 E8 E23" formulaRang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28A0C-4926-4A50-9E82-6D2348C815EC}">
  <dimension ref="A1:P70"/>
  <sheetViews>
    <sheetView showGridLines="0" view="pageBreakPreview" zoomScaleNormal="87" zoomScaleSheetLayoutView="100" workbookViewId="0"/>
  </sheetViews>
  <sheetFormatPr defaultColWidth="9.44140625" defaultRowHeight="13.8" x14ac:dyDescent="0.25"/>
  <cols>
    <col min="1" max="1" width="9.44140625" style="8"/>
    <col min="2" max="2" width="4.5546875" style="8" customWidth="1"/>
    <col min="3" max="3" width="52.5546875" style="8" customWidth="1"/>
    <col min="4" max="7" width="15.5546875" style="8" customWidth="1"/>
    <col min="8" max="9" width="4.44140625" style="8" customWidth="1"/>
    <col min="10" max="16384" width="9.44140625" style="8"/>
  </cols>
  <sheetData>
    <row r="1" spans="1:16" ht="22.35" customHeight="1" x14ac:dyDescent="0.4">
      <c r="A1" s="51"/>
      <c r="B1" s="20" t="s">
        <v>123</v>
      </c>
      <c r="D1" s="52"/>
    </row>
    <row r="2" spans="1:16" ht="16.350000000000001" customHeight="1" x14ac:dyDescent="0.25">
      <c r="B2" s="53" t="s">
        <v>0</v>
      </c>
      <c r="D2" s="31"/>
    </row>
    <row r="3" spans="1:16" ht="16.350000000000001" customHeight="1" x14ac:dyDescent="0.25">
      <c r="B3" s="53"/>
      <c r="D3" s="31"/>
    </row>
    <row r="4" spans="1:16" x14ac:dyDescent="0.25">
      <c r="B4" s="50"/>
      <c r="D4" s="31"/>
    </row>
    <row r="5" spans="1:16" ht="14.4" x14ac:dyDescent="0.3">
      <c r="B5" s="2"/>
      <c r="C5" s="3"/>
      <c r="D5" s="5"/>
      <c r="E5" s="5"/>
      <c r="F5" s="5"/>
      <c r="G5" s="5"/>
      <c r="H5" s="6"/>
    </row>
    <row r="6" spans="1:16" ht="14.4" x14ac:dyDescent="0.3">
      <c r="B6" s="7"/>
      <c r="C6" s="61">
        <v>1</v>
      </c>
      <c r="D6" s="61">
        <v>2</v>
      </c>
      <c r="E6" s="61">
        <v>6</v>
      </c>
      <c r="F6" s="61">
        <v>7</v>
      </c>
      <c r="G6" s="61">
        <v>8</v>
      </c>
      <c r="H6" s="9"/>
    </row>
    <row r="7" spans="1:16" ht="44.1" customHeight="1" x14ac:dyDescent="0.3">
      <c r="B7" s="10"/>
      <c r="C7" s="11" t="s">
        <v>100</v>
      </c>
      <c r="D7" s="136" t="s">
        <v>146</v>
      </c>
      <c r="E7" s="136" t="s">
        <v>140</v>
      </c>
      <c r="F7" s="136" t="s">
        <v>141</v>
      </c>
      <c r="G7" s="136" t="s">
        <v>1</v>
      </c>
      <c r="H7" s="9"/>
    </row>
    <row r="8" spans="1:16" ht="28.35" customHeight="1" x14ac:dyDescent="0.3">
      <c r="B8" s="10">
        <v>1</v>
      </c>
      <c r="C8" s="151" t="s">
        <v>124</v>
      </c>
      <c r="D8" s="148">
        <f>SUM(D9:D11)</f>
        <v>283.17910000000001</v>
      </c>
      <c r="E8" s="148">
        <f t="shared" ref="E8" si="0">SUM(E9:E11)</f>
        <v>78.446769380000035</v>
      </c>
      <c r="F8" s="148">
        <f>D8-E8</f>
        <v>204.73233061999997</v>
      </c>
      <c r="G8" s="148"/>
      <c r="H8" s="9"/>
      <c r="J8" s="240"/>
      <c r="K8" s="240"/>
      <c r="L8" s="240"/>
      <c r="M8" s="240"/>
      <c r="N8" s="240"/>
      <c r="O8" s="240"/>
      <c r="P8" s="240"/>
    </row>
    <row r="9" spans="1:16" ht="14.4" x14ac:dyDescent="0.3">
      <c r="B9" s="10">
        <v>2</v>
      </c>
      <c r="C9" s="175" t="s">
        <v>102</v>
      </c>
      <c r="D9" s="170">
        <v>158.17910000000001</v>
      </c>
      <c r="E9" s="170">
        <v>30.779365020000036</v>
      </c>
      <c r="F9" s="170"/>
      <c r="G9" s="170"/>
      <c r="H9" s="9"/>
      <c r="J9" s="240"/>
      <c r="K9" s="240"/>
      <c r="L9" s="240"/>
      <c r="M9" s="240"/>
      <c r="N9" s="240"/>
      <c r="O9" s="240"/>
      <c r="P9" s="240"/>
    </row>
    <row r="10" spans="1:16" ht="14.4" x14ac:dyDescent="0.3">
      <c r="B10" s="10">
        <v>3</v>
      </c>
      <c r="C10" s="121" t="s">
        <v>103</v>
      </c>
      <c r="D10" s="122">
        <v>0</v>
      </c>
      <c r="E10" s="122">
        <v>-2.1175350000000006E-2</v>
      </c>
      <c r="F10" s="122"/>
      <c r="G10" s="122"/>
      <c r="H10" s="9"/>
      <c r="J10" s="240"/>
      <c r="K10" s="240"/>
      <c r="L10" s="240"/>
      <c r="M10" s="240"/>
      <c r="N10" s="240"/>
      <c r="O10" s="240"/>
      <c r="P10" s="240"/>
    </row>
    <row r="11" spans="1:16" ht="14.4" x14ac:dyDescent="0.3">
      <c r="B11" s="10">
        <v>4</v>
      </c>
      <c r="C11" s="175" t="s">
        <v>104</v>
      </c>
      <c r="D11" s="170">
        <v>125</v>
      </c>
      <c r="E11" s="170">
        <v>47.688579710000006</v>
      </c>
      <c r="F11" s="170"/>
      <c r="G11" s="170"/>
      <c r="H11" s="9"/>
      <c r="J11" s="240"/>
      <c r="K11" s="240"/>
      <c r="L11" s="240"/>
      <c r="M11" s="240"/>
      <c r="N11" s="240"/>
      <c r="O11" s="240"/>
      <c r="P11" s="240"/>
    </row>
    <row r="12" spans="1:16" ht="14.4" x14ac:dyDescent="0.3">
      <c r="B12" s="10">
        <v>5</v>
      </c>
      <c r="C12" s="121" t="s">
        <v>105</v>
      </c>
      <c r="D12" s="122">
        <v>0</v>
      </c>
      <c r="E12" s="122">
        <v>0</v>
      </c>
      <c r="F12" s="123"/>
      <c r="G12" s="123"/>
      <c r="H12" s="9"/>
      <c r="J12" s="240"/>
      <c r="K12" s="240"/>
      <c r="L12" s="240"/>
      <c r="M12" s="240"/>
      <c r="N12" s="240"/>
      <c r="O12" s="240"/>
      <c r="P12" s="240"/>
    </row>
    <row r="13" spans="1:16" ht="41.4" x14ac:dyDescent="0.25">
      <c r="B13" s="177">
        <v>21</v>
      </c>
      <c r="C13" s="178" t="s">
        <v>125</v>
      </c>
      <c r="D13" s="179">
        <f>SUM(D14:D16)</f>
        <v>70</v>
      </c>
      <c r="E13" s="180">
        <f t="shared" ref="E13" si="1">SUM(E14:E16)</f>
        <v>2.8780225599999985</v>
      </c>
      <c r="F13" s="180">
        <f>D13-E13</f>
        <v>67.121977439999995</v>
      </c>
      <c r="G13" s="180"/>
      <c r="H13" s="9"/>
    </row>
    <row r="14" spans="1:16" ht="14.4" x14ac:dyDescent="0.3">
      <c r="B14" s="10">
        <v>22</v>
      </c>
      <c r="C14" s="175" t="s">
        <v>102</v>
      </c>
      <c r="D14" s="170">
        <v>70</v>
      </c>
      <c r="E14" s="170">
        <v>2.3908442399999985</v>
      </c>
      <c r="F14" s="169"/>
      <c r="G14" s="169"/>
      <c r="H14" s="9"/>
    </row>
    <row r="15" spans="1:16" ht="14.4" x14ac:dyDescent="0.3">
      <c r="B15" s="10">
        <v>23</v>
      </c>
      <c r="C15" s="121" t="s">
        <v>103</v>
      </c>
      <c r="D15" s="122">
        <v>0</v>
      </c>
      <c r="E15" s="122">
        <v>0.48717832</v>
      </c>
      <c r="F15" s="16"/>
      <c r="G15" s="16"/>
      <c r="H15" s="9"/>
    </row>
    <row r="16" spans="1:16" ht="14.4" x14ac:dyDescent="0.3">
      <c r="B16" s="10">
        <v>24</v>
      </c>
      <c r="C16" s="175" t="s">
        <v>104</v>
      </c>
      <c r="D16" s="170">
        <v>0</v>
      </c>
      <c r="E16" s="170">
        <v>0</v>
      </c>
      <c r="F16" s="169"/>
      <c r="G16" s="169"/>
      <c r="H16" s="9"/>
    </row>
    <row r="17" spans="2:8" ht="14.4" x14ac:dyDescent="0.3">
      <c r="B17" s="10">
        <v>25</v>
      </c>
      <c r="C17" s="121" t="s">
        <v>105</v>
      </c>
      <c r="D17" s="122">
        <v>0</v>
      </c>
      <c r="E17" s="122">
        <v>0</v>
      </c>
      <c r="F17" s="176"/>
      <c r="G17" s="176"/>
      <c r="H17" s="9"/>
    </row>
    <row r="18" spans="2:8" ht="14.4" x14ac:dyDescent="0.3">
      <c r="B18" s="10">
        <v>16</v>
      </c>
      <c r="C18" s="119" t="s">
        <v>126</v>
      </c>
      <c r="D18" s="148">
        <f>SUM(D19:D21)</f>
        <v>32.757009999999994</v>
      </c>
      <c r="E18" s="159">
        <f t="shared" ref="E18" si="2">SUM(E19:E21)</f>
        <v>15.475792599999956</v>
      </c>
      <c r="F18" s="159">
        <f>D18-E18</f>
        <v>17.281217400000038</v>
      </c>
      <c r="G18" s="159"/>
      <c r="H18" s="9"/>
    </row>
    <row r="19" spans="2:8" ht="14.4" x14ac:dyDescent="0.3">
      <c r="B19" s="10">
        <v>17</v>
      </c>
      <c r="C19" s="175" t="s">
        <v>102</v>
      </c>
      <c r="D19" s="170">
        <v>28.30001</v>
      </c>
      <c r="E19" s="170">
        <v>18.790083429999946</v>
      </c>
      <c r="F19" s="170"/>
      <c r="G19" s="170"/>
      <c r="H19" s="9"/>
    </row>
    <row r="20" spans="2:8" ht="14.4" x14ac:dyDescent="0.3">
      <c r="B20" s="10">
        <v>18</v>
      </c>
      <c r="C20" s="121" t="s">
        <v>103</v>
      </c>
      <c r="D20" s="122">
        <v>4.4569999999999919</v>
      </c>
      <c r="E20" s="122">
        <v>-3.3167678099999902</v>
      </c>
      <c r="F20" s="122"/>
      <c r="G20" s="122"/>
      <c r="H20" s="9"/>
    </row>
    <row r="21" spans="2:8" ht="14.4" x14ac:dyDescent="0.3">
      <c r="B21" s="10">
        <v>19</v>
      </c>
      <c r="C21" s="175" t="s">
        <v>104</v>
      </c>
      <c r="D21" s="170">
        <v>0</v>
      </c>
      <c r="E21" s="170">
        <v>2.4769800000000002E-3</v>
      </c>
      <c r="F21" s="170"/>
      <c r="G21" s="170"/>
      <c r="H21" s="9"/>
    </row>
    <row r="22" spans="2:8" ht="14.4" x14ac:dyDescent="0.3">
      <c r="B22" s="10">
        <v>20</v>
      </c>
      <c r="C22" s="121" t="s">
        <v>105</v>
      </c>
      <c r="D22" s="122">
        <v>0</v>
      </c>
      <c r="E22" s="122">
        <v>0</v>
      </c>
      <c r="F22" s="123"/>
      <c r="G22" s="123"/>
      <c r="H22" s="9"/>
    </row>
    <row r="23" spans="2:8" ht="14.4" x14ac:dyDescent="0.3">
      <c r="B23" s="10">
        <v>11</v>
      </c>
      <c r="C23" s="119" t="s">
        <v>127</v>
      </c>
      <c r="D23" s="148">
        <f>SUM(D24:D26)</f>
        <v>47.724000000000004</v>
      </c>
      <c r="E23" s="148">
        <f t="shared" ref="E23" si="3">SUM(E24:E26)</f>
        <v>22.763942809999982</v>
      </c>
      <c r="F23" s="148">
        <f>D23-E23</f>
        <v>24.960057190000022</v>
      </c>
      <c r="G23" s="148"/>
      <c r="H23" s="9"/>
    </row>
    <row r="24" spans="2:8" ht="14.4" x14ac:dyDescent="0.3">
      <c r="B24" s="10">
        <v>12</v>
      </c>
      <c r="C24" s="175" t="s">
        <v>102</v>
      </c>
      <c r="D24" s="170">
        <v>0</v>
      </c>
      <c r="E24" s="170">
        <v>0</v>
      </c>
      <c r="F24" s="170"/>
      <c r="G24" s="170"/>
      <c r="H24" s="9"/>
    </row>
    <row r="25" spans="2:8" ht="14.4" x14ac:dyDescent="0.3">
      <c r="B25" s="10">
        <v>13</v>
      </c>
      <c r="C25" s="121" t="s">
        <v>103</v>
      </c>
      <c r="D25" s="122">
        <v>23.724</v>
      </c>
      <c r="E25" s="122">
        <v>10.171760589999996</v>
      </c>
      <c r="F25" s="122"/>
      <c r="G25" s="122"/>
      <c r="H25" s="9"/>
    </row>
    <row r="26" spans="2:8" ht="14.4" x14ac:dyDescent="0.3">
      <c r="B26" s="10">
        <v>14</v>
      </c>
      <c r="C26" s="175" t="s">
        <v>104</v>
      </c>
      <c r="D26" s="170">
        <v>24</v>
      </c>
      <c r="E26" s="170">
        <v>12.592182219999984</v>
      </c>
      <c r="F26" s="170"/>
      <c r="G26" s="170"/>
      <c r="H26" s="9"/>
    </row>
    <row r="27" spans="2:8" ht="14.4" x14ac:dyDescent="0.3">
      <c r="B27" s="10">
        <v>15</v>
      </c>
      <c r="C27" s="121" t="s">
        <v>105</v>
      </c>
      <c r="D27" s="122">
        <v>0</v>
      </c>
      <c r="E27" s="122">
        <v>0</v>
      </c>
      <c r="F27" s="123"/>
      <c r="G27" s="123"/>
      <c r="H27" s="9"/>
    </row>
    <row r="28" spans="2:8" ht="14.4" x14ac:dyDescent="0.3">
      <c r="B28" s="10">
        <v>26</v>
      </c>
      <c r="C28" s="119" t="s">
        <v>128</v>
      </c>
      <c r="D28" s="148">
        <f>SUM(D29:D31)</f>
        <v>24.580000000000002</v>
      </c>
      <c r="E28" s="181">
        <f t="shared" ref="E28" si="4">SUM(E29:E31)</f>
        <v>-0.258349830000002</v>
      </c>
      <c r="F28" s="181">
        <f>D28-E28</f>
        <v>24.838349830000006</v>
      </c>
      <c r="G28" s="181"/>
      <c r="H28" s="9"/>
    </row>
    <row r="29" spans="2:8" ht="14.4" x14ac:dyDescent="0.3">
      <c r="B29" s="10">
        <v>27</v>
      </c>
      <c r="C29" s="175" t="s">
        <v>102</v>
      </c>
      <c r="D29" s="170">
        <v>21.78</v>
      </c>
      <c r="E29" s="170">
        <v>0</v>
      </c>
      <c r="F29" s="170"/>
      <c r="G29" s="170"/>
      <c r="H29" s="9"/>
    </row>
    <row r="30" spans="2:8" ht="14.4" x14ac:dyDescent="0.3">
      <c r="B30" s="10">
        <v>28</v>
      </c>
      <c r="C30" s="121" t="s">
        <v>103</v>
      </c>
      <c r="D30" s="122">
        <v>2.8</v>
      </c>
      <c r="E30" s="122">
        <v>-0.258349830000002</v>
      </c>
      <c r="F30" s="122"/>
      <c r="G30" s="122"/>
      <c r="H30" s="9"/>
    </row>
    <row r="31" spans="2:8" ht="14.4" x14ac:dyDescent="0.3">
      <c r="B31" s="10">
        <v>29</v>
      </c>
      <c r="C31" s="175" t="s">
        <v>104</v>
      </c>
      <c r="D31" s="170">
        <v>0</v>
      </c>
      <c r="E31" s="170">
        <v>0</v>
      </c>
      <c r="F31" s="170"/>
      <c r="G31" s="170"/>
      <c r="H31" s="9"/>
    </row>
    <row r="32" spans="2:8" ht="14.4" x14ac:dyDescent="0.3">
      <c r="B32" s="10">
        <v>30</v>
      </c>
      <c r="C32" s="121" t="s">
        <v>105</v>
      </c>
      <c r="D32" s="122">
        <v>0</v>
      </c>
      <c r="E32" s="122">
        <v>0</v>
      </c>
      <c r="F32" s="123"/>
      <c r="G32" s="123"/>
      <c r="H32" s="9"/>
    </row>
    <row r="33" spans="2:8" ht="16.8" x14ac:dyDescent="0.3">
      <c r="B33" s="10">
        <v>31</v>
      </c>
      <c r="C33" s="119" t="s">
        <v>147</v>
      </c>
      <c r="D33" s="148">
        <f>SUM(D34:D36)</f>
        <v>10.52064895631068</v>
      </c>
      <c r="E33" s="148">
        <f t="shared" ref="E33" si="5">SUM(E34:E36)</f>
        <v>19.830235830000007</v>
      </c>
      <c r="F33" s="148">
        <f>D33-E33</f>
        <v>-9.3095868736893266</v>
      </c>
      <c r="G33" s="148"/>
      <c r="H33" s="9"/>
    </row>
    <row r="34" spans="2:8" ht="14.4" x14ac:dyDescent="0.3">
      <c r="B34" s="10">
        <v>32</v>
      </c>
      <c r="C34" s="175" t="s">
        <v>102</v>
      </c>
      <c r="D34" s="170">
        <v>0.33100000000000002</v>
      </c>
      <c r="E34" s="170">
        <v>21.543776610000009</v>
      </c>
      <c r="F34" s="170"/>
      <c r="G34" s="170"/>
      <c r="H34" s="9"/>
    </row>
    <row r="35" spans="2:8" ht="14.4" x14ac:dyDescent="0.3">
      <c r="B35" s="10">
        <v>33</v>
      </c>
      <c r="C35" s="121" t="s">
        <v>103</v>
      </c>
      <c r="D35" s="122">
        <v>7.7231759563106799</v>
      </c>
      <c r="E35" s="122">
        <v>-1.7923339699999998</v>
      </c>
      <c r="F35" s="122"/>
      <c r="G35" s="122"/>
      <c r="H35" s="9"/>
    </row>
    <row r="36" spans="2:8" ht="14.4" x14ac:dyDescent="0.3">
      <c r="B36" s="10">
        <v>34</v>
      </c>
      <c r="C36" s="175" t="s">
        <v>104</v>
      </c>
      <c r="D36" s="170">
        <v>2.4664730000000001</v>
      </c>
      <c r="E36" s="170">
        <v>7.8793190000000013E-2</v>
      </c>
      <c r="F36" s="170"/>
      <c r="G36" s="170"/>
      <c r="H36" s="9"/>
    </row>
    <row r="37" spans="2:8" ht="14.4" x14ac:dyDescent="0.3">
      <c r="B37" s="10">
        <v>35</v>
      </c>
      <c r="C37" s="121" t="s">
        <v>105</v>
      </c>
      <c r="D37" s="122">
        <v>0</v>
      </c>
      <c r="E37" s="122">
        <v>0</v>
      </c>
      <c r="F37" s="123"/>
      <c r="G37" s="123"/>
      <c r="H37" s="9"/>
    </row>
    <row r="38" spans="2:8" ht="15" thickBot="1" x14ac:dyDescent="0.35">
      <c r="B38" s="10">
        <v>36</v>
      </c>
      <c r="C38" s="54" t="s">
        <v>87</v>
      </c>
      <c r="D38" s="116">
        <f>D8++D13+D23+D18+D28+D33</f>
        <v>468.76075895631061</v>
      </c>
      <c r="E38" s="116">
        <f t="shared" ref="E38" si="6">E8+E13+E18+E23+E28+E33</f>
        <v>139.13641334999997</v>
      </c>
      <c r="F38" s="116">
        <f>F8+F13+F18+F23+F28+F33</f>
        <v>329.62434560631078</v>
      </c>
      <c r="G38" s="201">
        <f>F38/D38</f>
        <v>0.70318246420672004</v>
      </c>
      <c r="H38" s="9"/>
    </row>
    <row r="39" spans="2:8" ht="14.4" thickTop="1" x14ac:dyDescent="0.25">
      <c r="B39" s="7"/>
      <c r="D39" s="16"/>
      <c r="H39" s="9"/>
    </row>
    <row r="40" spans="2:8" x14ac:dyDescent="0.25">
      <c r="B40" s="17"/>
      <c r="C40" s="18"/>
      <c r="D40" s="18"/>
      <c r="E40" s="18"/>
      <c r="F40" s="18"/>
      <c r="G40" s="18"/>
      <c r="H40" s="19"/>
    </row>
    <row r="42" spans="2:8" x14ac:dyDescent="0.25">
      <c r="B42" s="67" t="s">
        <v>5</v>
      </c>
      <c r="C42" s="68"/>
      <c r="D42" s="55"/>
    </row>
    <row r="43" spans="2:8" ht="15.6" x14ac:dyDescent="0.25">
      <c r="B43" s="133">
        <v>5</v>
      </c>
      <c r="C43" s="125" t="s">
        <v>30</v>
      </c>
      <c r="D43" s="55"/>
    </row>
    <row r="44" spans="2:8" ht="28.5" customHeight="1" x14ac:dyDescent="0.25">
      <c r="B44" s="133">
        <v>15</v>
      </c>
      <c r="C44" s="239" t="s">
        <v>129</v>
      </c>
      <c r="D44" s="239"/>
      <c r="E44" s="239"/>
      <c r="F44" s="239"/>
    </row>
    <row r="45" spans="2:8" ht="15.6" x14ac:dyDescent="0.25">
      <c r="B45" s="132"/>
      <c r="C45" s="125"/>
      <c r="D45" s="55"/>
    </row>
    <row r="46" spans="2:8" x14ac:dyDescent="0.25">
      <c r="D46" s="55"/>
    </row>
    <row r="47" spans="2:8" x14ac:dyDescent="0.25">
      <c r="D47" s="55"/>
    </row>
    <row r="48" spans="2:8" x14ac:dyDescent="0.25">
      <c r="D48" s="55"/>
    </row>
    <row r="49" spans="4:4" x14ac:dyDescent="0.25">
      <c r="D49" s="55"/>
    </row>
    <row r="50" spans="4:4" x14ac:dyDescent="0.25">
      <c r="D50" s="55"/>
    </row>
    <row r="51" spans="4:4" x14ac:dyDescent="0.25">
      <c r="D51" s="55"/>
    </row>
    <row r="52" spans="4:4" x14ac:dyDescent="0.25">
      <c r="D52" s="55"/>
    </row>
    <row r="53" spans="4:4" x14ac:dyDescent="0.25">
      <c r="D53" s="55"/>
    </row>
    <row r="54" spans="4:4" x14ac:dyDescent="0.25">
      <c r="D54" s="55"/>
    </row>
    <row r="55" spans="4:4" x14ac:dyDescent="0.25">
      <c r="D55" s="55"/>
    </row>
    <row r="56" spans="4:4" x14ac:dyDescent="0.25">
      <c r="D56" s="55"/>
    </row>
    <row r="57" spans="4:4" x14ac:dyDescent="0.25">
      <c r="D57" s="55"/>
    </row>
    <row r="58" spans="4:4" x14ac:dyDescent="0.25">
      <c r="D58" s="55"/>
    </row>
    <row r="59" spans="4:4" x14ac:dyDescent="0.25">
      <c r="D59" s="55"/>
    </row>
    <row r="60" spans="4:4" x14ac:dyDescent="0.25">
      <c r="D60" s="55"/>
    </row>
    <row r="61" spans="4:4" x14ac:dyDescent="0.25">
      <c r="D61" s="55"/>
    </row>
    <row r="62" spans="4:4" x14ac:dyDescent="0.25">
      <c r="D62" s="55"/>
    </row>
    <row r="63" spans="4:4" x14ac:dyDescent="0.25">
      <c r="D63" s="55"/>
    </row>
    <row r="64" spans="4:4" x14ac:dyDescent="0.25">
      <c r="D64" s="55"/>
    </row>
    <row r="65" spans="4:4" x14ac:dyDescent="0.25">
      <c r="D65" s="55"/>
    </row>
    <row r="66" spans="4:4" x14ac:dyDescent="0.25">
      <c r="D66" s="55"/>
    </row>
    <row r="67" spans="4:4" x14ac:dyDescent="0.25">
      <c r="D67" s="55"/>
    </row>
    <row r="68" spans="4:4" x14ac:dyDescent="0.25">
      <c r="D68" s="55"/>
    </row>
    <row r="69" spans="4:4" x14ac:dyDescent="0.25">
      <c r="D69" s="55"/>
    </row>
    <row r="70" spans="4:4" x14ac:dyDescent="0.25">
      <c r="D70" s="55"/>
    </row>
  </sheetData>
  <mergeCells count="2">
    <mergeCell ref="C44:F44"/>
    <mergeCell ref="J8:P12"/>
  </mergeCells>
  <pageMargins left="0.7" right="0.7" top="0.75" bottom="0.75" header="0.3" footer="0.3"/>
  <pageSetup scale="45" orientation="portrait" r:id="rId1"/>
  <ignoredErrors>
    <ignoredError sqref="E8 E23 E18 E13 E28 E33"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10613-428F-4CAA-9B0F-50633780B353}">
  <dimension ref="A1:I80"/>
  <sheetViews>
    <sheetView showGridLines="0" view="pageBreakPreview" zoomScaleNormal="100" zoomScaleSheetLayoutView="100" workbookViewId="0"/>
  </sheetViews>
  <sheetFormatPr defaultColWidth="9.44140625" defaultRowHeight="13.8" x14ac:dyDescent="0.25"/>
  <cols>
    <col min="1" max="1" width="9.44140625" style="8" customWidth="1"/>
    <col min="2" max="2" width="4.5546875" style="8" customWidth="1"/>
    <col min="3" max="3" width="52.5546875" style="8" customWidth="1"/>
    <col min="4" max="4" width="15.5546875" style="8" customWidth="1"/>
    <col min="5" max="5" width="15.5546875" style="212" customWidth="1"/>
    <col min="6" max="7" width="15.5546875" style="8" customWidth="1"/>
    <col min="8" max="8" width="2.44140625" style="8" customWidth="1"/>
    <col min="9" max="9" width="4.44140625" style="8" customWidth="1"/>
    <col min="10" max="16384" width="9.44140625" style="8"/>
  </cols>
  <sheetData>
    <row r="1" spans="1:9" ht="22.35" customHeight="1" x14ac:dyDescent="0.4">
      <c r="A1" s="51"/>
      <c r="B1" s="20" t="s">
        <v>130</v>
      </c>
      <c r="D1" s="52"/>
    </row>
    <row r="2" spans="1:9" ht="16.350000000000001" customHeight="1" x14ac:dyDescent="0.25">
      <c r="B2" s="53" t="s">
        <v>0</v>
      </c>
      <c r="D2" s="31"/>
    </row>
    <row r="3" spans="1:9" ht="16.350000000000001" customHeight="1" x14ac:dyDescent="0.25">
      <c r="B3" s="53"/>
      <c r="D3" s="31"/>
    </row>
    <row r="4" spans="1:9" x14ac:dyDescent="0.25">
      <c r="B4" s="50"/>
      <c r="D4" s="31"/>
    </row>
    <row r="5" spans="1:9" ht="14.4" x14ac:dyDescent="0.3">
      <c r="B5" s="2"/>
      <c r="C5" s="3"/>
      <c r="D5" s="5"/>
      <c r="E5" s="213"/>
      <c r="F5" s="5"/>
      <c r="G5" s="5"/>
      <c r="H5" s="6"/>
    </row>
    <row r="6" spans="1:9" ht="14.4" x14ac:dyDescent="0.3">
      <c r="B6" s="7"/>
      <c r="C6" s="61">
        <v>1</v>
      </c>
      <c r="D6" s="61">
        <v>2</v>
      </c>
      <c r="E6" s="94">
        <v>6</v>
      </c>
      <c r="F6" s="61">
        <v>7</v>
      </c>
      <c r="G6" s="61">
        <v>8</v>
      </c>
      <c r="H6" s="117"/>
      <c r="I6" s="61"/>
    </row>
    <row r="7" spans="1:9" ht="44.1" customHeight="1" x14ac:dyDescent="0.3">
      <c r="B7" s="10"/>
      <c r="C7" s="11" t="s">
        <v>100</v>
      </c>
      <c r="D7" s="136" t="s">
        <v>146</v>
      </c>
      <c r="E7" s="136" t="s">
        <v>140</v>
      </c>
      <c r="F7" s="136" t="s">
        <v>141</v>
      </c>
      <c r="G7" s="136" t="s">
        <v>1</v>
      </c>
      <c r="H7" s="9"/>
    </row>
    <row r="8" spans="1:9" ht="14.4" x14ac:dyDescent="0.3">
      <c r="B8" s="10">
        <v>1</v>
      </c>
      <c r="C8" s="119" t="s">
        <v>131</v>
      </c>
      <c r="D8" s="148">
        <f>SUM(D9:D11)</f>
        <v>27.08944</v>
      </c>
      <c r="E8" s="214">
        <f t="shared" ref="E8" si="0">SUM(E9:E11)</f>
        <v>4.2948509900000005</v>
      </c>
      <c r="F8" s="148">
        <f>D8-E8</f>
        <v>22.794589009999999</v>
      </c>
      <c r="G8" s="148"/>
      <c r="H8" s="9"/>
    </row>
    <row r="9" spans="1:9" ht="14.4" x14ac:dyDescent="0.3">
      <c r="B9" s="10">
        <v>2</v>
      </c>
      <c r="C9" s="175" t="s">
        <v>102</v>
      </c>
      <c r="D9" s="170">
        <v>17.43844</v>
      </c>
      <c r="E9" s="211">
        <v>9.4850989999999996E-2</v>
      </c>
      <c r="F9" s="170"/>
      <c r="G9" s="170"/>
      <c r="H9" s="9"/>
    </row>
    <row r="10" spans="1:9" ht="14.4" x14ac:dyDescent="0.3">
      <c r="B10" s="10">
        <v>3</v>
      </c>
      <c r="C10" s="121" t="s">
        <v>103</v>
      </c>
      <c r="D10" s="122">
        <v>9.6509999999999998</v>
      </c>
      <c r="E10" s="215">
        <v>4.2</v>
      </c>
      <c r="F10" s="122"/>
      <c r="G10" s="122"/>
      <c r="H10" s="9"/>
    </row>
    <row r="11" spans="1:9" ht="14.4" x14ac:dyDescent="0.3">
      <c r="B11" s="10">
        <v>4</v>
      </c>
      <c r="C11" s="175" t="s">
        <v>104</v>
      </c>
      <c r="D11" s="170">
        <v>0</v>
      </c>
      <c r="E11" s="211">
        <v>0</v>
      </c>
      <c r="F11" s="170"/>
      <c r="G11" s="170"/>
      <c r="H11" s="9"/>
    </row>
    <row r="12" spans="1:9" ht="14.4" x14ac:dyDescent="0.3">
      <c r="B12" s="10">
        <v>5</v>
      </c>
      <c r="C12" s="121" t="s">
        <v>105</v>
      </c>
      <c r="D12" s="122">
        <v>0</v>
      </c>
      <c r="E12" s="215" t="s">
        <v>132</v>
      </c>
      <c r="F12" s="123"/>
      <c r="G12" s="123"/>
      <c r="H12" s="9"/>
    </row>
    <row r="13" spans="1:9" ht="14.4" x14ac:dyDescent="0.3">
      <c r="B13" s="10">
        <v>6</v>
      </c>
      <c r="C13" s="119" t="s">
        <v>133</v>
      </c>
      <c r="D13" s="148">
        <f>SUM(D14:D16)</f>
        <v>6.0899999999999981</v>
      </c>
      <c r="E13" s="214">
        <f t="shared" ref="E13" si="1">SUM(E14:E16)</f>
        <v>0.6</v>
      </c>
      <c r="F13" s="148">
        <f>D13-E13</f>
        <v>5.4899999999999984</v>
      </c>
      <c r="G13" s="148"/>
      <c r="H13" s="9"/>
    </row>
    <row r="14" spans="1:9" ht="14.4" x14ac:dyDescent="0.3">
      <c r="B14" s="10">
        <v>7</v>
      </c>
      <c r="C14" s="175" t="s">
        <v>102</v>
      </c>
      <c r="D14" s="170">
        <v>0</v>
      </c>
      <c r="E14" s="221">
        <v>0</v>
      </c>
      <c r="F14" s="170"/>
      <c r="G14" s="170"/>
      <c r="H14" s="9"/>
    </row>
    <row r="15" spans="1:9" ht="14.4" x14ac:dyDescent="0.3">
      <c r="B15" s="10">
        <v>8</v>
      </c>
      <c r="C15" s="121" t="s">
        <v>103</v>
      </c>
      <c r="D15" s="122">
        <v>6.0899999999999981</v>
      </c>
      <c r="E15" s="222">
        <v>0.6</v>
      </c>
      <c r="F15" s="122"/>
      <c r="G15" s="122"/>
      <c r="H15" s="9"/>
    </row>
    <row r="16" spans="1:9" ht="14.4" x14ac:dyDescent="0.3">
      <c r="B16" s="10">
        <v>9</v>
      </c>
      <c r="C16" s="175" t="s">
        <v>104</v>
      </c>
      <c r="D16" s="170">
        <v>0</v>
      </c>
      <c r="E16" s="223">
        <v>0</v>
      </c>
      <c r="F16" s="170"/>
      <c r="G16" s="170"/>
      <c r="H16" s="9"/>
    </row>
    <row r="17" spans="2:8" ht="14.4" x14ac:dyDescent="0.3">
      <c r="B17" s="10">
        <v>10</v>
      </c>
      <c r="C17" s="121" t="s">
        <v>105</v>
      </c>
      <c r="D17" s="122">
        <v>0</v>
      </c>
      <c r="E17" s="215">
        <v>0</v>
      </c>
      <c r="F17" s="123"/>
      <c r="G17" s="123"/>
      <c r="H17" s="9"/>
    </row>
    <row r="18" spans="2:8" ht="14.4" x14ac:dyDescent="0.3">
      <c r="B18" s="10">
        <v>11</v>
      </c>
      <c r="C18" s="205" t="s">
        <v>134</v>
      </c>
      <c r="D18" s="148">
        <f>SUM(D19:D21)</f>
        <v>4.8359999999999985</v>
      </c>
      <c r="E18" s="214">
        <f t="shared" ref="E18" si="2">SUM(E19:E21)</f>
        <v>0</v>
      </c>
      <c r="F18" s="148">
        <f>D18-E18</f>
        <v>4.8359999999999985</v>
      </c>
      <c r="G18" s="148"/>
      <c r="H18" s="9"/>
    </row>
    <row r="19" spans="2:8" ht="14.4" x14ac:dyDescent="0.3">
      <c r="B19" s="10">
        <v>12</v>
      </c>
      <c r="C19" s="175" t="s">
        <v>102</v>
      </c>
      <c r="D19" s="170">
        <v>0</v>
      </c>
      <c r="E19" s="221">
        <v>0</v>
      </c>
      <c r="F19" s="170"/>
      <c r="G19" s="170"/>
      <c r="H19" s="9"/>
    </row>
    <row r="20" spans="2:8" ht="14.4" x14ac:dyDescent="0.3">
      <c r="B20" s="10">
        <v>13</v>
      </c>
      <c r="C20" s="121" t="s">
        <v>103</v>
      </c>
      <c r="D20" s="122">
        <v>4.8359999999999985</v>
      </c>
      <c r="E20" s="224">
        <v>0</v>
      </c>
      <c r="F20" s="122"/>
      <c r="G20" s="122"/>
      <c r="H20" s="9"/>
    </row>
    <row r="21" spans="2:8" ht="14.4" x14ac:dyDescent="0.3">
      <c r="B21" s="10">
        <v>14</v>
      </c>
      <c r="C21" s="175" t="s">
        <v>104</v>
      </c>
      <c r="D21" s="170">
        <v>0</v>
      </c>
      <c r="E21" s="223" t="s">
        <v>132</v>
      </c>
      <c r="F21" s="170"/>
      <c r="G21" s="170"/>
      <c r="H21" s="9"/>
    </row>
    <row r="22" spans="2:8" ht="14.4" x14ac:dyDescent="0.3">
      <c r="B22" s="10">
        <v>15</v>
      </c>
      <c r="C22" s="121" t="s">
        <v>105</v>
      </c>
      <c r="D22" s="122"/>
      <c r="E22" s="224">
        <v>0</v>
      </c>
      <c r="F22" s="123"/>
      <c r="G22" s="123"/>
      <c r="H22" s="9"/>
    </row>
    <row r="23" spans="2:8" ht="14.4" x14ac:dyDescent="0.3">
      <c r="B23" s="10">
        <v>16</v>
      </c>
      <c r="C23" s="151" t="s">
        <v>135</v>
      </c>
      <c r="D23" s="148">
        <f>SUM(D24:D26)</f>
        <v>3.5072655999999998</v>
      </c>
      <c r="E23" s="214">
        <f t="shared" ref="E23" si="3">SUM(E24:E26)</f>
        <v>4.5224849999999928E-2</v>
      </c>
      <c r="F23" s="148">
        <f>D23-E23</f>
        <v>3.4620407499999999</v>
      </c>
      <c r="G23" s="148"/>
      <c r="H23" s="9"/>
    </row>
    <row r="24" spans="2:8" ht="14.4" x14ac:dyDescent="0.3">
      <c r="B24" s="10">
        <v>17</v>
      </c>
      <c r="C24" s="175" t="s">
        <v>102</v>
      </c>
      <c r="D24" s="170">
        <v>0.31126559999999998</v>
      </c>
      <c r="E24" s="211">
        <v>0</v>
      </c>
      <c r="F24" s="170"/>
      <c r="G24" s="170"/>
      <c r="H24" s="9"/>
    </row>
    <row r="25" spans="2:8" ht="14.4" x14ac:dyDescent="0.3">
      <c r="B25" s="10">
        <v>18</v>
      </c>
      <c r="C25" s="121" t="s">
        <v>103</v>
      </c>
      <c r="D25" s="122">
        <v>3.1959999999999997</v>
      </c>
      <c r="E25" s="215">
        <v>5.1509849999999927E-2</v>
      </c>
      <c r="F25" s="122"/>
      <c r="G25" s="122"/>
      <c r="H25" s="9"/>
    </row>
    <row r="26" spans="2:8" ht="14.4" x14ac:dyDescent="0.3">
      <c r="B26" s="10">
        <v>19</v>
      </c>
      <c r="C26" s="175" t="s">
        <v>104</v>
      </c>
      <c r="D26" s="170">
        <v>0</v>
      </c>
      <c r="E26" s="211">
        <v>-6.2849999999999998E-3</v>
      </c>
      <c r="F26" s="170"/>
      <c r="G26" s="170"/>
      <c r="H26" s="9"/>
    </row>
    <row r="27" spans="2:8" ht="14.4" x14ac:dyDescent="0.3">
      <c r="B27" s="10">
        <v>20</v>
      </c>
      <c r="C27" s="121" t="s">
        <v>105</v>
      </c>
      <c r="D27" s="122"/>
      <c r="E27" s="215"/>
      <c r="F27" s="123"/>
      <c r="G27" s="123"/>
      <c r="H27" s="9"/>
    </row>
    <row r="28" spans="2:8" ht="14.4" x14ac:dyDescent="0.3">
      <c r="B28" s="10">
        <v>21</v>
      </c>
      <c r="C28" s="119" t="s">
        <v>136</v>
      </c>
      <c r="D28" s="148">
        <f>SUM(D29:D31)</f>
        <v>2.3730000000000002</v>
      </c>
      <c r="E28" s="214">
        <f t="shared" ref="E28" si="4">SUM(E29:E31)</f>
        <v>-0.8</v>
      </c>
      <c r="F28" s="148">
        <f>D28-E28</f>
        <v>3.173</v>
      </c>
      <c r="G28" s="148"/>
      <c r="H28" s="9"/>
    </row>
    <row r="29" spans="2:8" ht="14.4" x14ac:dyDescent="0.3">
      <c r="B29" s="10">
        <v>22</v>
      </c>
      <c r="C29" s="175" t="s">
        <v>102</v>
      </c>
      <c r="D29" s="170">
        <v>0</v>
      </c>
      <c r="E29" s="211">
        <v>0</v>
      </c>
      <c r="F29" s="170"/>
      <c r="G29" s="170"/>
      <c r="H29" s="9"/>
    </row>
    <row r="30" spans="2:8" ht="14.4" x14ac:dyDescent="0.3">
      <c r="B30" s="10">
        <v>23</v>
      </c>
      <c r="C30" s="121" t="s">
        <v>103</v>
      </c>
      <c r="D30" s="122">
        <v>2.1930000000000001</v>
      </c>
      <c r="E30" s="215">
        <v>-0.9</v>
      </c>
      <c r="F30" s="122"/>
      <c r="G30" s="122"/>
      <c r="H30" s="9"/>
    </row>
    <row r="31" spans="2:8" ht="14.4" x14ac:dyDescent="0.3">
      <c r="B31" s="10">
        <v>24</v>
      </c>
      <c r="C31" s="175" t="s">
        <v>104</v>
      </c>
      <c r="D31" s="170">
        <v>0.18</v>
      </c>
      <c r="E31" s="211">
        <v>0.1</v>
      </c>
      <c r="F31" s="170"/>
      <c r="G31" s="170"/>
      <c r="H31" s="9"/>
    </row>
    <row r="32" spans="2:8" ht="14.4" x14ac:dyDescent="0.3">
      <c r="B32" s="10">
        <v>25</v>
      </c>
      <c r="C32" s="121" t="s">
        <v>105</v>
      </c>
      <c r="D32" s="122">
        <v>0</v>
      </c>
      <c r="E32" s="215" t="s">
        <v>132</v>
      </c>
      <c r="F32" s="123"/>
      <c r="G32" s="123"/>
      <c r="H32" s="9"/>
    </row>
    <row r="33" spans="2:8" ht="28.2" x14ac:dyDescent="0.3">
      <c r="B33" s="10">
        <v>26</v>
      </c>
      <c r="C33" s="151" t="s">
        <v>137</v>
      </c>
      <c r="D33" s="148">
        <f>SUM(D34:D36)</f>
        <v>0</v>
      </c>
      <c r="E33" s="214">
        <f t="shared" ref="E33" si="5">SUM(E34:E36)</f>
        <v>1.1589620099999998</v>
      </c>
      <c r="F33" s="148">
        <f>D33-E33</f>
        <v>-1.1589620099999998</v>
      </c>
      <c r="G33" s="148"/>
      <c r="H33" s="9"/>
    </row>
    <row r="34" spans="2:8" ht="14.4" x14ac:dyDescent="0.3">
      <c r="B34" s="10">
        <v>27</v>
      </c>
      <c r="C34" s="175" t="s">
        <v>102</v>
      </c>
      <c r="D34" s="170">
        <v>0</v>
      </c>
      <c r="E34" s="211">
        <v>0.75896200999999985</v>
      </c>
      <c r="F34" s="170"/>
      <c r="G34" s="170"/>
      <c r="H34" s="9"/>
    </row>
    <row r="35" spans="2:8" ht="14.4" x14ac:dyDescent="0.3">
      <c r="B35" s="10">
        <v>28</v>
      </c>
      <c r="C35" s="121" t="s">
        <v>103</v>
      </c>
      <c r="D35" s="122">
        <v>0</v>
      </c>
      <c r="E35" s="215">
        <v>0</v>
      </c>
      <c r="F35" s="122"/>
      <c r="G35" s="122"/>
      <c r="H35" s="9"/>
    </row>
    <row r="36" spans="2:8" ht="14.4" x14ac:dyDescent="0.3">
      <c r="B36" s="10">
        <v>29</v>
      </c>
      <c r="C36" s="175" t="s">
        <v>104</v>
      </c>
      <c r="D36" s="170">
        <v>0</v>
      </c>
      <c r="E36" s="211">
        <v>0.4</v>
      </c>
      <c r="F36" s="170"/>
      <c r="G36" s="170"/>
      <c r="H36" s="9"/>
    </row>
    <row r="37" spans="2:8" ht="14.4" x14ac:dyDescent="0.3">
      <c r="B37" s="10">
        <v>30</v>
      </c>
      <c r="C37" s="121" t="s">
        <v>105</v>
      </c>
      <c r="D37" s="122">
        <v>0</v>
      </c>
      <c r="E37" s="215" t="s">
        <v>132</v>
      </c>
      <c r="F37" s="123"/>
      <c r="G37" s="123"/>
      <c r="H37" s="9"/>
    </row>
    <row r="38" spans="2:8" ht="14.4" x14ac:dyDescent="0.3">
      <c r="B38" s="10">
        <v>31</v>
      </c>
      <c r="C38" s="119" t="s">
        <v>107</v>
      </c>
      <c r="D38" s="148">
        <f>SUM(D39:D41)</f>
        <v>2.9598140000000006</v>
      </c>
      <c r="E38" s="214">
        <f t="shared" ref="E38" si="6">SUM(E39:E41)</f>
        <v>0.7</v>
      </c>
      <c r="F38" s="148">
        <f>D38-E38</f>
        <v>2.2598140000000004</v>
      </c>
      <c r="G38" s="148"/>
      <c r="H38" s="9"/>
    </row>
    <row r="39" spans="2:8" ht="14.4" x14ac:dyDescent="0.3">
      <c r="B39" s="10">
        <v>32</v>
      </c>
      <c r="C39" s="175" t="s">
        <v>102</v>
      </c>
      <c r="D39" s="169">
        <v>0</v>
      </c>
      <c r="E39" s="211">
        <v>0</v>
      </c>
      <c r="F39" s="170"/>
      <c r="G39" s="170"/>
      <c r="H39" s="9"/>
    </row>
    <row r="40" spans="2:8" ht="14.4" x14ac:dyDescent="0.3">
      <c r="B40" s="10">
        <v>33</v>
      </c>
      <c r="C40" s="121" t="s">
        <v>103</v>
      </c>
      <c r="D40" s="16">
        <v>0</v>
      </c>
      <c r="E40" s="215">
        <v>0</v>
      </c>
      <c r="F40" s="122"/>
      <c r="G40" s="122"/>
      <c r="H40" s="9"/>
    </row>
    <row r="41" spans="2:8" ht="14.4" x14ac:dyDescent="0.3">
      <c r="B41" s="10">
        <v>34</v>
      </c>
      <c r="C41" s="175" t="s">
        <v>104</v>
      </c>
      <c r="D41" s="169">
        <v>2.9598140000000006</v>
      </c>
      <c r="E41" s="211">
        <v>0.7</v>
      </c>
      <c r="F41" s="170"/>
      <c r="G41" s="170"/>
      <c r="H41" s="9"/>
    </row>
    <row r="42" spans="2:8" ht="14.4" x14ac:dyDescent="0.3">
      <c r="B42" s="10">
        <v>35</v>
      </c>
      <c r="C42" s="121" t="s">
        <v>105</v>
      </c>
      <c r="D42" s="16">
        <v>0</v>
      </c>
      <c r="E42" s="215" t="s">
        <v>132</v>
      </c>
      <c r="F42" s="123"/>
      <c r="G42" s="123"/>
      <c r="H42" s="9"/>
    </row>
    <row r="43" spans="2:8" ht="15" thickBot="1" x14ac:dyDescent="0.35">
      <c r="B43" s="10">
        <v>36</v>
      </c>
      <c r="C43" s="13" t="s">
        <v>87</v>
      </c>
      <c r="D43" s="116">
        <f t="shared" ref="D43:F43" si="7">D8+D28+D13+D33+D23+D18+D38</f>
        <v>46.855519599999994</v>
      </c>
      <c r="E43" s="216">
        <f t="shared" si="7"/>
        <v>5.9990378500000006</v>
      </c>
      <c r="F43" s="116">
        <f t="shared" si="7"/>
        <v>40.856481749999993</v>
      </c>
      <c r="G43" s="201">
        <f>F43/D43</f>
        <v>0.87196731780560599</v>
      </c>
      <c r="H43" s="9"/>
    </row>
    <row r="44" spans="2:8" ht="14.4" thickTop="1" x14ac:dyDescent="0.25">
      <c r="B44" s="7"/>
      <c r="D44" s="16"/>
      <c r="H44" s="9"/>
    </row>
    <row r="45" spans="2:8" x14ac:dyDescent="0.25">
      <c r="B45" s="17"/>
      <c r="C45" s="18"/>
      <c r="D45" s="18"/>
      <c r="E45" s="217"/>
      <c r="F45" s="18"/>
      <c r="G45" s="18"/>
      <c r="H45" s="19"/>
    </row>
    <row r="47" spans="2:8" x14ac:dyDescent="0.25">
      <c r="B47" s="67" t="s">
        <v>5</v>
      </c>
      <c r="C47" s="68"/>
      <c r="D47" s="55"/>
    </row>
    <row r="48" spans="2:8" ht="15.6" x14ac:dyDescent="0.25">
      <c r="B48" s="133">
        <v>5</v>
      </c>
      <c r="C48" s="125" t="s">
        <v>30</v>
      </c>
      <c r="D48" s="55"/>
    </row>
    <row r="49" spans="2:4" ht="15.6" x14ac:dyDescent="0.25">
      <c r="B49" s="133"/>
      <c r="C49" s="125"/>
      <c r="D49" s="55"/>
    </row>
    <row r="50" spans="2:4" ht="15.6" x14ac:dyDescent="0.25">
      <c r="B50" s="133"/>
      <c r="C50" s="125"/>
      <c r="D50" s="55"/>
    </row>
    <row r="51" spans="2:4" x14ac:dyDescent="0.25">
      <c r="D51" s="55"/>
    </row>
    <row r="52" spans="2:4" x14ac:dyDescent="0.25">
      <c r="D52" s="55"/>
    </row>
    <row r="53" spans="2:4" x14ac:dyDescent="0.25">
      <c r="D53" s="55"/>
    </row>
    <row r="54" spans="2:4" x14ac:dyDescent="0.25">
      <c r="D54" s="55"/>
    </row>
    <row r="55" spans="2:4" x14ac:dyDescent="0.25">
      <c r="D55" s="55"/>
    </row>
    <row r="56" spans="2:4" x14ac:dyDescent="0.25">
      <c r="D56" s="55"/>
    </row>
    <row r="57" spans="2:4" x14ac:dyDescent="0.25">
      <c r="D57" s="55"/>
    </row>
    <row r="58" spans="2:4" x14ac:dyDescent="0.25">
      <c r="D58" s="55"/>
    </row>
    <row r="59" spans="2:4" x14ac:dyDescent="0.25">
      <c r="D59" s="55"/>
    </row>
    <row r="60" spans="2:4" x14ac:dyDescent="0.25">
      <c r="D60" s="55"/>
    </row>
    <row r="61" spans="2:4" x14ac:dyDescent="0.25">
      <c r="D61" s="55"/>
    </row>
    <row r="62" spans="2:4" x14ac:dyDescent="0.25">
      <c r="D62" s="55"/>
    </row>
    <row r="63" spans="2:4" x14ac:dyDescent="0.25">
      <c r="D63" s="55"/>
    </row>
    <row r="64" spans="2:4" x14ac:dyDescent="0.25">
      <c r="D64" s="55"/>
    </row>
    <row r="65" spans="4:4" x14ac:dyDescent="0.25">
      <c r="D65" s="55"/>
    </row>
    <row r="66" spans="4:4" x14ac:dyDescent="0.25">
      <c r="D66" s="55"/>
    </row>
    <row r="67" spans="4:4" x14ac:dyDescent="0.25">
      <c r="D67" s="55"/>
    </row>
    <row r="68" spans="4:4" x14ac:dyDescent="0.25">
      <c r="D68" s="55"/>
    </row>
    <row r="69" spans="4:4" x14ac:dyDescent="0.25">
      <c r="D69" s="55"/>
    </row>
    <row r="70" spans="4:4" x14ac:dyDescent="0.25">
      <c r="D70" s="55"/>
    </row>
    <row r="71" spans="4:4" x14ac:dyDescent="0.25">
      <c r="D71" s="55"/>
    </row>
    <row r="72" spans="4:4" x14ac:dyDescent="0.25">
      <c r="D72" s="55"/>
    </row>
    <row r="73" spans="4:4" x14ac:dyDescent="0.25">
      <c r="D73" s="55"/>
    </row>
    <row r="74" spans="4:4" x14ac:dyDescent="0.25">
      <c r="D74" s="55"/>
    </row>
    <row r="75" spans="4:4" x14ac:dyDescent="0.25">
      <c r="D75" s="55"/>
    </row>
    <row r="76" spans="4:4" x14ac:dyDescent="0.25">
      <c r="D76" s="55"/>
    </row>
    <row r="77" spans="4:4" x14ac:dyDescent="0.25">
      <c r="D77" s="55"/>
    </row>
    <row r="78" spans="4:4" x14ac:dyDescent="0.25">
      <c r="D78" s="55"/>
    </row>
    <row r="79" spans="4:4" x14ac:dyDescent="0.25">
      <c r="D79" s="55"/>
    </row>
    <row r="80" spans="4:4" x14ac:dyDescent="0.25">
      <c r="D80" s="55"/>
    </row>
  </sheetData>
  <pageMargins left="0.7" right="0.7" top="0.75" bottom="0.75" header="0.3" footer="0.3"/>
  <pageSetup scale="46" orientation="portrait" r:id="rId1"/>
  <ignoredErrors>
    <ignoredError sqref="E8 E13 E38"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8DB6D-9929-43E6-BEE1-5B1EF7F68D0D}">
  <dimension ref="A1:I50"/>
  <sheetViews>
    <sheetView showGridLines="0" view="pageBreakPreview" zoomScaleNormal="100" zoomScaleSheetLayoutView="100" workbookViewId="0"/>
  </sheetViews>
  <sheetFormatPr defaultColWidth="9.44140625" defaultRowHeight="13.8" x14ac:dyDescent="0.25"/>
  <cols>
    <col min="1" max="1" width="9.44140625" style="8"/>
    <col min="2" max="2" width="4.5546875" style="8" customWidth="1"/>
    <col min="3" max="3" width="52.5546875" style="8" customWidth="1"/>
    <col min="4" max="7" width="15.5546875" style="8" customWidth="1"/>
    <col min="8" max="8" width="2.44140625" style="8" customWidth="1"/>
    <col min="9" max="9" width="4.44140625" style="8" customWidth="1"/>
    <col min="10" max="16384" width="9.44140625" style="8"/>
  </cols>
  <sheetData>
    <row r="1" spans="1:9" ht="22.35" customHeight="1" x14ac:dyDescent="0.4">
      <c r="A1" s="51"/>
      <c r="B1" s="20" t="s">
        <v>138</v>
      </c>
      <c r="D1" s="52"/>
    </row>
    <row r="2" spans="1:9" ht="16.350000000000001" customHeight="1" x14ac:dyDescent="0.25">
      <c r="B2" s="53" t="s">
        <v>0</v>
      </c>
      <c r="D2" s="31"/>
    </row>
    <row r="3" spans="1:9" ht="16.350000000000001" customHeight="1" x14ac:dyDescent="0.25">
      <c r="B3" s="53"/>
      <c r="D3" s="31"/>
    </row>
    <row r="4" spans="1:9" x14ac:dyDescent="0.25">
      <c r="B4" s="50"/>
      <c r="D4" s="31"/>
    </row>
    <row r="5" spans="1:9" ht="14.4" x14ac:dyDescent="0.3">
      <c r="B5" s="2"/>
      <c r="C5" s="3"/>
      <c r="D5" s="5"/>
      <c r="E5" s="5"/>
      <c r="F5" s="5"/>
      <c r="G5" s="5"/>
      <c r="H5" s="6"/>
    </row>
    <row r="6" spans="1:9" ht="14.4" x14ac:dyDescent="0.3">
      <c r="B6" s="7"/>
      <c r="C6" s="61">
        <v>1</v>
      </c>
      <c r="D6" s="61">
        <v>2</v>
      </c>
      <c r="E6" s="61">
        <v>6</v>
      </c>
      <c r="F6" s="61">
        <v>7</v>
      </c>
      <c r="G6" s="61">
        <v>8</v>
      </c>
      <c r="H6" s="117"/>
      <c r="I6" s="61"/>
    </row>
    <row r="7" spans="1:9" ht="44.1" customHeight="1" x14ac:dyDescent="0.3">
      <c r="B7" s="10"/>
      <c r="C7" s="11" t="s">
        <v>100</v>
      </c>
      <c r="D7" s="136" t="s">
        <v>146</v>
      </c>
      <c r="E7" s="136" t="s">
        <v>140</v>
      </c>
      <c r="F7" s="136" t="s">
        <v>141</v>
      </c>
      <c r="G7" s="136" t="s">
        <v>1</v>
      </c>
      <c r="H7" s="9"/>
    </row>
    <row r="8" spans="1:9" ht="14.4" x14ac:dyDescent="0.3">
      <c r="B8" s="10">
        <v>1</v>
      </c>
      <c r="C8" s="119" t="s">
        <v>86</v>
      </c>
      <c r="D8" s="148">
        <f>SUM(D9:D11)</f>
        <v>0</v>
      </c>
      <c r="E8" s="148">
        <f>SUM(E9:E11)</f>
        <v>20.232976460000121</v>
      </c>
      <c r="F8" s="148">
        <f>D8-E8</f>
        <v>-20.232976460000121</v>
      </c>
      <c r="G8" s="128"/>
      <c r="H8" s="9"/>
    </row>
    <row r="9" spans="1:9" ht="14.4" x14ac:dyDescent="0.3">
      <c r="B9" s="10">
        <v>2</v>
      </c>
      <c r="C9" s="175" t="s">
        <v>102</v>
      </c>
      <c r="D9" s="170">
        <v>0</v>
      </c>
      <c r="E9" s="170">
        <v>12.93297646000012</v>
      </c>
      <c r="F9" s="182">
        <v>0</v>
      </c>
      <c r="G9" s="183"/>
      <c r="H9" s="9"/>
    </row>
    <row r="10" spans="1:9" ht="14.4" x14ac:dyDescent="0.3">
      <c r="B10" s="10">
        <v>3</v>
      </c>
      <c r="C10" s="121" t="s">
        <v>103</v>
      </c>
      <c r="D10" s="122">
        <v>0</v>
      </c>
      <c r="E10" s="122">
        <v>7.2</v>
      </c>
      <c r="F10" s="16">
        <f>D10-E10</f>
        <v>-7.2</v>
      </c>
      <c r="G10" s="12"/>
      <c r="H10" s="9"/>
    </row>
    <row r="11" spans="1:9" ht="14.4" x14ac:dyDescent="0.3">
      <c r="B11" s="10">
        <v>4</v>
      </c>
      <c r="C11" s="175" t="s">
        <v>104</v>
      </c>
      <c r="D11" s="170">
        <v>0</v>
      </c>
      <c r="E11" s="170">
        <v>0.1</v>
      </c>
      <c r="F11" s="182">
        <v>0</v>
      </c>
      <c r="G11" s="183"/>
      <c r="H11" s="9"/>
    </row>
    <row r="12" spans="1:9" ht="14.4" x14ac:dyDescent="0.3">
      <c r="B12" s="10">
        <v>5</v>
      </c>
      <c r="C12" s="121" t="s">
        <v>105</v>
      </c>
      <c r="D12" s="122">
        <v>0</v>
      </c>
      <c r="E12" s="122">
        <v>0</v>
      </c>
      <c r="F12" s="16">
        <f>D12-E12</f>
        <v>0</v>
      </c>
      <c r="G12" s="12"/>
      <c r="H12" s="9"/>
    </row>
    <row r="13" spans="1:9" ht="15" thickBot="1" x14ac:dyDescent="0.35">
      <c r="B13" s="10">
        <v>6</v>
      </c>
      <c r="C13" s="13" t="s">
        <v>87</v>
      </c>
      <c r="D13" s="116">
        <f t="shared" ref="D13:F13" si="0">D8</f>
        <v>0</v>
      </c>
      <c r="E13" s="116">
        <f t="shared" si="0"/>
        <v>20.232976460000121</v>
      </c>
      <c r="F13" s="116">
        <f t="shared" si="0"/>
        <v>-20.232976460000121</v>
      </c>
      <c r="G13" s="15">
        <f>IFERROR((F13/D13),0)</f>
        <v>0</v>
      </c>
      <c r="H13" s="9"/>
    </row>
    <row r="14" spans="1:9" ht="14.4" thickTop="1" x14ac:dyDescent="0.25">
      <c r="B14" s="7"/>
      <c r="D14" s="16"/>
      <c r="H14" s="9"/>
    </row>
    <row r="15" spans="1:9" x14ac:dyDescent="0.25">
      <c r="B15" s="17"/>
      <c r="C15" s="18"/>
      <c r="D15" s="18"/>
      <c r="E15" s="18"/>
      <c r="F15" s="18"/>
      <c r="G15" s="18"/>
      <c r="H15" s="19"/>
    </row>
    <row r="16" spans="1:9" x14ac:dyDescent="0.25">
      <c r="E16" s="108"/>
    </row>
    <row r="17" spans="2:5" x14ac:dyDescent="0.25">
      <c r="B17" s="67" t="s">
        <v>5</v>
      </c>
      <c r="C17" s="68"/>
      <c r="D17" s="55"/>
      <c r="E17" s="141"/>
    </row>
    <row r="18" spans="2:5" ht="15.6" x14ac:dyDescent="0.25">
      <c r="B18" s="133">
        <v>5</v>
      </c>
      <c r="C18" s="125" t="s">
        <v>30</v>
      </c>
      <c r="D18" s="55"/>
    </row>
    <row r="19" spans="2:5" ht="15.6" x14ac:dyDescent="0.25">
      <c r="B19" s="133"/>
      <c r="C19" s="125"/>
      <c r="D19" s="55"/>
    </row>
    <row r="20" spans="2:5" x14ac:dyDescent="0.25">
      <c r="D20" s="55"/>
    </row>
    <row r="21" spans="2:5" x14ac:dyDescent="0.25">
      <c r="D21" s="55"/>
    </row>
    <row r="22" spans="2:5" x14ac:dyDescent="0.25">
      <c r="D22" s="55"/>
    </row>
    <row r="23" spans="2:5" x14ac:dyDescent="0.25">
      <c r="D23" s="55"/>
    </row>
    <row r="24" spans="2:5" x14ac:dyDescent="0.25">
      <c r="D24" s="55"/>
    </row>
    <row r="25" spans="2:5" x14ac:dyDescent="0.25">
      <c r="D25" s="55"/>
    </row>
    <row r="26" spans="2:5" x14ac:dyDescent="0.25">
      <c r="D26" s="55"/>
    </row>
    <row r="27" spans="2:5" x14ac:dyDescent="0.25">
      <c r="D27" s="55"/>
    </row>
    <row r="28" spans="2:5" x14ac:dyDescent="0.25">
      <c r="D28" s="55"/>
    </row>
    <row r="29" spans="2:5" x14ac:dyDescent="0.25">
      <c r="D29" s="55"/>
    </row>
    <row r="30" spans="2:5" x14ac:dyDescent="0.25">
      <c r="D30" s="55"/>
    </row>
    <row r="31" spans="2:5" x14ac:dyDescent="0.25">
      <c r="D31" s="55"/>
    </row>
    <row r="32" spans="2:5" x14ac:dyDescent="0.25">
      <c r="D32" s="55"/>
    </row>
    <row r="33" spans="4:4" x14ac:dyDescent="0.25">
      <c r="D33" s="55"/>
    </row>
    <row r="34" spans="4:4" x14ac:dyDescent="0.25">
      <c r="D34" s="55"/>
    </row>
    <row r="35" spans="4:4" x14ac:dyDescent="0.25">
      <c r="D35" s="55"/>
    </row>
    <row r="36" spans="4:4" x14ac:dyDescent="0.25">
      <c r="D36" s="55"/>
    </row>
    <row r="37" spans="4:4" x14ac:dyDescent="0.25">
      <c r="D37" s="55"/>
    </row>
    <row r="38" spans="4:4" x14ac:dyDescent="0.25">
      <c r="D38" s="55"/>
    </row>
    <row r="39" spans="4:4" x14ac:dyDescent="0.25">
      <c r="D39" s="55"/>
    </row>
    <row r="40" spans="4:4" x14ac:dyDescent="0.25">
      <c r="D40" s="55"/>
    </row>
    <row r="41" spans="4:4" x14ac:dyDescent="0.25">
      <c r="D41" s="55"/>
    </row>
    <row r="42" spans="4:4" x14ac:dyDescent="0.25">
      <c r="D42" s="55"/>
    </row>
    <row r="43" spans="4:4" x14ac:dyDescent="0.25">
      <c r="D43" s="55"/>
    </row>
    <row r="44" spans="4:4" x14ac:dyDescent="0.25">
      <c r="D44" s="55"/>
    </row>
    <row r="45" spans="4:4" x14ac:dyDescent="0.25">
      <c r="D45" s="55"/>
    </row>
    <row r="46" spans="4:4" x14ac:dyDescent="0.25">
      <c r="D46" s="55"/>
    </row>
    <row r="47" spans="4:4" x14ac:dyDescent="0.25">
      <c r="D47" s="55"/>
    </row>
    <row r="48" spans="4:4" x14ac:dyDescent="0.25">
      <c r="D48" s="55"/>
    </row>
    <row r="49" spans="4:4" x14ac:dyDescent="0.25">
      <c r="D49" s="55"/>
    </row>
    <row r="50" spans="4:4" x14ac:dyDescent="0.25">
      <c r="D50" s="55"/>
    </row>
  </sheetData>
  <pageMargins left="0.7" right="0.7" top="0.75" bottom="0.75" header="0.3" footer="0.3"/>
  <pageSetup scale="4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6147410072B24E8971A7833F512794" ma:contentTypeVersion="16" ma:contentTypeDescription="Create a new document." ma:contentTypeScope="" ma:versionID="a06ba109b3db51ab55ce1a635f68c7bf">
  <xsd:schema xmlns:xsd="http://www.w3.org/2001/XMLSchema" xmlns:xs="http://www.w3.org/2001/XMLSchema" xmlns:p="http://schemas.microsoft.com/office/2006/metadata/properties" xmlns:ns2="fe28e1fd-da63-446d-84ab-57fbb31608bb" xmlns:ns3="32f3a428-6f88-4a3b-a56e-a51f3802cd3a" targetNamespace="http://schemas.microsoft.com/office/2006/metadata/properties" ma:root="true" ma:fieldsID="a49f046e75c9641347075c8be4aed57c" ns2:_="" ns3:_="">
    <xsd:import namespace="fe28e1fd-da63-446d-84ab-57fbb31608bb"/>
    <xsd:import namespace="32f3a428-6f88-4a3b-a56e-a51f3802cd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Duedate" minOccurs="0"/>
                <xsd:element ref="ns2:Department" minOccurs="0"/>
                <xsd:element ref="ns2:ExhibitNumber" minOccurs="0"/>
                <xsd:element ref="ns2:ExhibitNo_x002e_"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28e1fd-da63-446d-84ab-57fbb31608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Duedate" ma:index="12" nillable="true" ma:displayName="Due date " ma:description="This represents the due date " ma:format="DateOnly" ma:internalName="Duedate">
      <xsd:simpleType>
        <xsd:restriction base="dms:DateTime"/>
      </xsd:simpleType>
    </xsd:element>
    <xsd:element name="Department" ma:index="13" nillable="true" ma:displayName="Department" ma:format="Dropdown" ma:internalName="Department">
      <xsd:complexType>
        <xsd:complexContent>
          <xsd:extension base="dms:MultiChoice">
            <xsd:sequence>
              <xsd:element name="Value" maxOccurs="unbounded" minOccurs="0" nillable="true">
                <xsd:simpleType>
                  <xsd:restriction base="dms:Choice">
                    <xsd:enumeration value="Capital Programs"/>
                    <xsd:enumeration value="Compliance"/>
                    <xsd:enumeration value="Corporate Services"/>
                    <xsd:enumeration value="Customer Experience"/>
                    <xsd:enumeration value="Emergency Preparedness"/>
                    <xsd:enumeration value="Facilities"/>
                    <xsd:enumeration value="Finance"/>
                    <xsd:enumeration value="Fleet"/>
                    <xsd:enumeration value="HSE"/>
                    <xsd:enumeration value="HR"/>
                    <xsd:enumeration value="IT OT"/>
                    <xsd:enumeration value="LEgal"/>
                    <xsd:enumeration value="Operations"/>
                    <xsd:enumeration value="Procurement &amp; Supply"/>
                    <xsd:enumeration value="Rate Design"/>
                    <xsd:enumeration value="Regulatory"/>
                    <xsd:enumeration value="Load Forecast"/>
                  </xsd:restriction>
                </xsd:simpleType>
              </xsd:element>
            </xsd:sequence>
          </xsd:extension>
        </xsd:complexContent>
      </xsd:complexType>
    </xsd:element>
    <xsd:element name="ExhibitNumber" ma:index="14" nillable="true" ma:displayName="Exhibit Number" ma:format="Dropdown" ma:internalName="ExhibitNumber">
      <xsd:simpleType>
        <xsd:restriction base="dms:Text">
          <xsd:maxLength value="255"/>
        </xsd:restriction>
      </xsd:simpleType>
    </xsd:element>
    <xsd:element name="ExhibitNo_x002e_" ma:index="15" nillable="true" ma:displayName="Exhibit No. " ma:format="Dropdown" ma:internalName="ExhibitNo_x002e_">
      <xsd:simpleType>
        <xsd:restriction base="dms:Text">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950e38-0095-4bd7-ac52-55c480c4bc0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f3a428-6f88-4a3b-a56e-a51f3802cd3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652a190-c5de-468a-a212-3b3cca4a9d49}" ma:internalName="TaxCatchAll" ma:showField="CatchAllData" ma:web="5e1628cc-a815-47df-b5ad-ee310ca8d5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xhibitNo_x002e_ xmlns="fe28e1fd-da63-446d-84ab-57fbb31608bb" xsi:nil="true"/>
    <Duedate xmlns="fe28e1fd-da63-446d-84ab-57fbb31608bb" xsi:nil="true"/>
    <Department xmlns="fe28e1fd-da63-446d-84ab-57fbb31608bb" xsi:nil="true"/>
    <ExhibitNumber xmlns="fe28e1fd-da63-446d-84ab-57fbb31608bb" xsi:nil="true"/>
    <TaxCatchAll xmlns="32f3a428-6f88-4a3b-a56e-a51f3802cd3a" xsi:nil="true"/>
    <lcf76f155ced4ddcb4097134ff3c332f xmlns="fe28e1fd-da63-446d-84ab-57fbb31608b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2627141-F1A4-432B-BDDD-678F8A28F4DC}">
  <ds:schemaRefs>
    <ds:schemaRef ds:uri="http://schemas.microsoft.com/sharepoint/v3/contenttype/forms"/>
  </ds:schemaRefs>
</ds:datastoreItem>
</file>

<file path=customXml/itemProps2.xml><?xml version="1.0" encoding="utf-8"?>
<ds:datastoreItem xmlns:ds="http://schemas.openxmlformats.org/officeDocument/2006/customXml" ds:itemID="{F1306578-FE39-454D-82F3-17B9DBF5A1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28e1fd-da63-446d-84ab-57fbb31608bb"/>
    <ds:schemaRef ds:uri="32f3a428-6f88-4a3b-a56e-a51f3802cd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E7379F-1366-4B7C-B609-370F4F1F156D}">
  <ds:schemaRefs>
    <ds:schemaRef ds:uri="http://schemas.microsoft.com/office/2006/metadata/properties"/>
    <ds:schemaRef ds:uri="fe28e1fd-da63-446d-84ab-57fbb31608bb"/>
    <ds:schemaRef ds:uri="http://purl.org/dc/terms/"/>
    <ds:schemaRef ds:uri="http://www.w3.org/XML/1998/namespace"/>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32f3a428-6f88-4a3b-a56e-a51f3802cd3a"/>
  </ds:schemaRefs>
</ds:datastoreItem>
</file>

<file path=docMetadata/LabelInfo.xml><?xml version="1.0" encoding="utf-8"?>
<clbl:labelList xmlns:clbl="http://schemas.microsoft.com/office/2020/mipLabelMetadata">
  <clbl:label id="{b0a9b38e-5be3-4a10-8fdc-cef4306b5139}" enabled="0" method="" siteId="{b0a9b38e-5be3-4a10-8fdc-cef4306b513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17</vt:i4>
      </vt:variant>
    </vt:vector>
  </HeadingPairs>
  <TitlesOfParts>
    <vt:vector size="34" baseType="lpstr">
      <vt:lpstr>Summary</vt:lpstr>
      <vt:lpstr>T&amp;D Op Exp-Total</vt:lpstr>
      <vt:lpstr>T&amp;D Op Exp - CE</vt:lpstr>
      <vt:lpstr>T&amp;D Op Exp - Ops</vt:lpstr>
      <vt:lpstr>T&amp;D Op Exp - UT</vt:lpstr>
      <vt:lpstr>T&amp;D Op Exp - SS</vt:lpstr>
      <vt:lpstr>Shared Services</vt:lpstr>
      <vt:lpstr>Impr. Portfolio Summary - YTD</vt:lpstr>
      <vt:lpstr>Imp Port - Capital</vt:lpstr>
      <vt:lpstr>CX Portfolio Summary</vt:lpstr>
      <vt:lpstr>Dx Portfolio Summary</vt:lpstr>
      <vt:lpstr>Tx Portfolio Summary</vt:lpstr>
      <vt:lpstr>Sub Portfolio Summary</vt:lpstr>
      <vt:lpstr>CC&amp;B Portfolio Summary</vt:lpstr>
      <vt:lpstr>Enab Portfolio Summary</vt:lpstr>
      <vt:lpstr>SS Portfolio Summary</vt:lpstr>
      <vt:lpstr>PSP Portfolio Summary</vt:lpstr>
      <vt:lpstr>'CC&amp;B Portfolio Summary'!Print_Area</vt:lpstr>
      <vt:lpstr>'CX Portfolio Summary'!Print_Area</vt:lpstr>
      <vt:lpstr>'Dx Portfolio Summary'!Print_Area</vt:lpstr>
      <vt:lpstr>'Enab Portfolio Summary'!Print_Area</vt:lpstr>
      <vt:lpstr>'Imp Port - Capital'!Print_Area</vt:lpstr>
      <vt:lpstr>'Impr. Portfolio Summary - YTD'!Print_Area</vt:lpstr>
      <vt:lpstr>'PSP Portfolio Summary'!Print_Area</vt:lpstr>
      <vt:lpstr>'Shared Services'!Print_Area</vt:lpstr>
      <vt:lpstr>'SS Portfolio Summary'!Print_Area</vt:lpstr>
      <vt:lpstr>'Sub Portfolio Summary'!Print_Area</vt:lpstr>
      <vt:lpstr>Summary!Print_Area</vt:lpstr>
      <vt:lpstr>'T&amp;D Op Exp - CE'!Print_Area</vt:lpstr>
      <vt:lpstr>'T&amp;D Op Exp - Ops'!Print_Area</vt:lpstr>
      <vt:lpstr>'T&amp;D Op Exp - SS'!Print_Area</vt:lpstr>
      <vt:lpstr>'T&amp;D Op Exp - UT'!Print_Area</vt:lpstr>
      <vt:lpstr>'T&amp;D Op Exp-Total'!Print_Area</vt:lpstr>
      <vt:lpstr>'Tx Portfolio 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X Garcia Lopez</dc:creator>
  <cp:keywords/>
  <dc:description/>
  <cp:lastModifiedBy>Del Valle Rodriguez, Ashley M</cp:lastModifiedBy>
  <cp:revision/>
  <cp:lastPrinted>2026-10-28T20:02:38Z</cp:lastPrinted>
  <dcterms:created xsi:type="dcterms:W3CDTF">2022-03-29T15:08:02Z</dcterms:created>
  <dcterms:modified xsi:type="dcterms:W3CDTF">2026-10-28T23:05:34Z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0x010100B26147410072B24E8971A7833F512794</vt:lpwstr>
  </property>
  <property fmtid="{D5CDD505-2E9C-101B-9397-08002B2CF9AE}" pid="3" name="MediaServiceImageTags">
    <vt:lpwstr/>
  </property>
</Properties>
</file>